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72" documentId="13_ncr:1_{85780504-AFDD-40DE-87D1-7BF5EF772F7A}" xr6:coauthVersionLast="47" xr6:coauthVersionMax="47" xr10:uidLastSave="{EA132D1E-05A9-4CAE-9609-3020574075BB}"/>
  <bookViews>
    <workbookView xWindow="-110" yWindow="-110" windowWidth="19420" windowHeight="104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2">เลย!$1:$6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76" i="12" l="1"/>
  <c r="J545" i="9"/>
  <c r="J546" i="9"/>
  <c r="J476" i="2"/>
  <c r="J576" i="17"/>
  <c r="J420" i="16"/>
  <c r="J419" i="16"/>
  <c r="J432" i="12"/>
  <c r="J431" i="12"/>
  <c r="J419" i="3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6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J562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N383" i="21"/>
  <c r="L383" i="21"/>
  <c r="N382" i="21"/>
  <c r="L382" i="2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P330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N221" i="21"/>
  <c r="M221" i="21"/>
  <c r="P221" i="21" s="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N141" i="21"/>
  <c r="M141" i="21"/>
  <c r="P141" i="21" s="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N119" i="21"/>
  <c r="M119" i="21"/>
  <c r="L119" i="21"/>
  <c r="O119" i="21" s="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L100" i="21"/>
  <c r="L99" i="21"/>
  <c r="N98" i="21"/>
  <c r="M98" i="21"/>
  <c r="M96" i="21" s="1"/>
  <c r="O97" i="21"/>
  <c r="N95" i="21"/>
  <c r="M95" i="21"/>
  <c r="P95" i="21" s="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P70" i="21" s="1"/>
  <c r="O69" i="21"/>
  <c r="N67" i="21"/>
  <c r="M67" i="21"/>
  <c r="P67" i="21" s="1"/>
  <c r="L67" i="21"/>
  <c r="O67" i="21" s="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N54" i="21"/>
  <c r="M54" i="21"/>
  <c r="P54" i="21" s="1"/>
  <c r="L54" i="21"/>
  <c r="N49" i="21"/>
  <c r="L49" i="21"/>
  <c r="L47" i="21"/>
  <c r="L46" i="21"/>
  <c r="N45" i="21"/>
  <c r="M45" i="21"/>
  <c r="M43" i="21" s="1"/>
  <c r="O42" i="21"/>
  <c r="N42" i="21"/>
  <c r="M42" i="21"/>
  <c r="L42" i="21"/>
  <c r="P36" i="21"/>
  <c r="O36" i="21"/>
  <c r="P35" i="21"/>
  <c r="O35" i="21"/>
  <c r="M34" i="21"/>
  <c r="M14" i="21" s="1"/>
  <c r="P14" i="21" s="1"/>
  <c r="M33" i="21"/>
  <c r="P33" i="21" s="1"/>
  <c r="M32" i="21"/>
  <c r="P32" i="21" s="1"/>
  <c r="M31" i="21"/>
  <c r="M30" i="21"/>
  <c r="P30" i="21" s="1"/>
  <c r="P26" i="21"/>
  <c r="M26" i="21"/>
  <c r="N25" i="21"/>
  <c r="M25" i="21"/>
  <c r="P25" i="21" s="1"/>
  <c r="L25" i="21"/>
  <c r="N24" i="21"/>
  <c r="M24" i="21"/>
  <c r="P24" i="21" s="1"/>
  <c r="N23" i="21"/>
  <c r="M23" i="21"/>
  <c r="P23" i="21" s="1"/>
  <c r="O21" i="21"/>
  <c r="N21" i="21"/>
  <c r="M21" i="21"/>
  <c r="P21" i="21" s="1"/>
  <c r="L21" i="21"/>
  <c r="P16" i="21"/>
  <c r="M16" i="21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5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J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P330" i="20" s="1"/>
  <c r="L330" i="20"/>
  <c r="O330" i="20" s="1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N311" i="20"/>
  <c r="M311" i="20"/>
  <c r="P311" i="20" s="1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O291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N272" i="20"/>
  <c r="M272" i="20"/>
  <c r="P272" i="20" s="1"/>
  <c r="L272" i="20"/>
  <c r="O272" i="20" s="1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N251" i="20"/>
  <c r="M251" i="20"/>
  <c r="P251" i="20" s="1"/>
  <c r="L251" i="20"/>
  <c r="O251" i="20" s="1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O221" i="20"/>
  <c r="N221" i="20"/>
  <c r="M221" i="20"/>
  <c r="P221" i="20" s="1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L146" i="20"/>
  <c r="L145" i="20"/>
  <c r="N144" i="20"/>
  <c r="M144" i="20"/>
  <c r="O143" i="20"/>
  <c r="P141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O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P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O67" i="20"/>
  <c r="N67" i="20"/>
  <c r="M67" i="20"/>
  <c r="P67" i="20" s="1"/>
  <c r="L67" i="20"/>
  <c r="J65" i="20"/>
  <c r="I65" i="20"/>
  <c r="J64" i="20"/>
  <c r="I64" i="20"/>
  <c r="N61" i="20"/>
  <c r="L61" i="20"/>
  <c r="L59" i="20"/>
  <c r="L58" i="20"/>
  <c r="N57" i="20"/>
  <c r="M57" i="20"/>
  <c r="M55" i="20" s="1"/>
  <c r="N54" i="20"/>
  <c r="M54" i="20"/>
  <c r="P54" i="20" s="1"/>
  <c r="L54" i="20"/>
  <c r="N49" i="20"/>
  <c r="L49" i="20"/>
  <c r="O49" i="20" s="1"/>
  <c r="L47" i="20"/>
  <c r="L46" i="20"/>
  <c r="N45" i="20"/>
  <c r="M45" i="20"/>
  <c r="M43" i="20" s="1"/>
  <c r="N42" i="20"/>
  <c r="M42" i="20"/>
  <c r="L42" i="20"/>
  <c r="O42" i="20" s="1"/>
  <c r="P36" i="20"/>
  <c r="O36" i="20"/>
  <c r="P35" i="20"/>
  <c r="O35" i="20"/>
  <c r="M34" i="20"/>
  <c r="P34" i="20" s="1"/>
  <c r="M33" i="20"/>
  <c r="P33" i="20" s="1"/>
  <c r="P32" i="20"/>
  <c r="M32" i="20"/>
  <c r="M30" i="20" s="1"/>
  <c r="M31" i="20"/>
  <c r="P31" i="20" s="1"/>
  <c r="P30" i="20"/>
  <c r="M29" i="20"/>
  <c r="P29" i="20" s="1"/>
  <c r="M26" i="20"/>
  <c r="P25" i="20"/>
  <c r="N25" i="20"/>
  <c r="M25" i="20"/>
  <c r="L25" i="20"/>
  <c r="P24" i="20"/>
  <c r="N24" i="20"/>
  <c r="M24" i="20"/>
  <c r="P23" i="20"/>
  <c r="N23" i="20"/>
  <c r="M23" i="20"/>
  <c r="N21" i="20"/>
  <c r="M21" i="20"/>
  <c r="L21" i="20"/>
  <c r="O21" i="20" s="1"/>
  <c r="N15" i="20"/>
  <c r="M15" i="20"/>
  <c r="P15" i="20" s="1"/>
  <c r="M14" i="20"/>
  <c r="P14" i="20" s="1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J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P330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P311" i="19" s="1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N291" i="19"/>
  <c r="M291" i="19"/>
  <c r="P291" i="19" s="1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N251" i="19"/>
  <c r="M251" i="19"/>
  <c r="P251" i="19" s="1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O221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N141" i="19"/>
  <c r="M141" i="19"/>
  <c r="L141" i="19"/>
  <c r="O141" i="19" s="1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N119" i="19"/>
  <c r="M119" i="19"/>
  <c r="P119" i="19" s="1"/>
  <c r="L119" i="19"/>
  <c r="O119" i="19" s="1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O97" i="19"/>
  <c r="N95" i="19"/>
  <c r="M95" i="19"/>
  <c r="L95" i="19"/>
  <c r="O95" i="19" s="1"/>
  <c r="J93" i="19"/>
  <c r="I93" i="19"/>
  <c r="K93" i="19" s="1"/>
  <c r="J92" i="19"/>
  <c r="I92" i="19"/>
  <c r="K92" i="19" s="1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N67" i="19"/>
  <c r="M67" i="19"/>
  <c r="P67" i="19" s="1"/>
  <c r="L67" i="19"/>
  <c r="O67" i="19" s="1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N54" i="19"/>
  <c r="M54" i="19"/>
  <c r="L54" i="19"/>
  <c r="N49" i="19"/>
  <c r="L49" i="19"/>
  <c r="L47" i="19"/>
  <c r="L46" i="19"/>
  <c r="N45" i="19"/>
  <c r="M45" i="19"/>
  <c r="N42" i="19"/>
  <c r="M42" i="19"/>
  <c r="P42" i="19" s="1"/>
  <c r="L42" i="19"/>
  <c r="O42" i="19" s="1"/>
  <c r="P36" i="19"/>
  <c r="O36" i="19"/>
  <c r="P35" i="19"/>
  <c r="O35" i="19"/>
  <c r="M34" i="19"/>
  <c r="P34" i="19" s="1"/>
  <c r="M33" i="19"/>
  <c r="M32" i="19"/>
  <c r="M30" i="19" s="1"/>
  <c r="P30" i="19" s="1"/>
  <c r="P31" i="19"/>
  <c r="M31" i="19"/>
  <c r="M29" i="19" s="1"/>
  <c r="M26" i="19"/>
  <c r="P26" i="19" s="1"/>
  <c r="N25" i="19"/>
  <c r="N15" i="19" s="1"/>
  <c r="M25" i="19"/>
  <c r="P25" i="19" s="1"/>
  <c r="L25" i="19"/>
  <c r="O25" i="19" s="1"/>
  <c r="N24" i="19"/>
  <c r="M24" i="19"/>
  <c r="N23" i="19"/>
  <c r="M23" i="19"/>
  <c r="P23" i="19" s="1"/>
  <c r="N21" i="19"/>
  <c r="M21" i="19"/>
  <c r="P21" i="19" s="1"/>
  <c r="L21" i="19"/>
  <c r="L19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N311" i="18"/>
  <c r="M311" i="18"/>
  <c r="L311" i="18"/>
  <c r="O311" i="18" s="1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P294" i="18" s="1"/>
  <c r="O293" i="18"/>
  <c r="O291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O272" i="18"/>
  <c r="N272" i="18"/>
  <c r="M272" i="18"/>
  <c r="P272" i="18" s="1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P221" i="18" s="1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P141" i="18" s="1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N54" i="18"/>
  <c r="M54" i="18"/>
  <c r="P54" i="18" s="1"/>
  <c r="L54" i="18"/>
  <c r="N49" i="18"/>
  <c r="L49" i="18"/>
  <c r="L47" i="18"/>
  <c r="L46" i="18"/>
  <c r="N45" i="18"/>
  <c r="M45" i="18"/>
  <c r="M43" i="18" s="1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M32" i="18"/>
  <c r="P32" i="18" s="1"/>
  <c r="P31" i="18"/>
  <c r="M31" i="18"/>
  <c r="M29" i="18" s="1"/>
  <c r="M26" i="18"/>
  <c r="N25" i="18"/>
  <c r="N15" i="18" s="1"/>
  <c r="M25" i="18"/>
  <c r="P25" i="18" s="1"/>
  <c r="L25" i="18"/>
  <c r="N24" i="18"/>
  <c r="M24" i="18"/>
  <c r="P24" i="18" s="1"/>
  <c r="N23" i="18"/>
  <c r="M23" i="18"/>
  <c r="P23" i="18" s="1"/>
  <c r="O21" i="18"/>
  <c r="N21" i="18"/>
  <c r="M21" i="18"/>
  <c r="P21" i="18" s="1"/>
  <c r="L21" i="18"/>
  <c r="L19" i="18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N566" i="17"/>
  <c r="L566" i="17"/>
  <c r="N565" i="17"/>
  <c r="L565" i="17"/>
  <c r="N564" i="17"/>
  <c r="L564" i="17"/>
  <c r="J564" i="17"/>
  <c r="I564" i="17"/>
  <c r="J563" i="17"/>
  <c r="J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L277" i="17"/>
  <c r="L276" i="17"/>
  <c r="N275" i="17"/>
  <c r="M275" i="17"/>
  <c r="P275" i="17" s="1"/>
  <c r="O274" i="17"/>
  <c r="N272" i="17"/>
  <c r="M272" i="17"/>
  <c r="P272" i="17" s="1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P251" i="17" s="1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L226" i="17"/>
  <c r="L225" i="17"/>
  <c r="N224" i="17"/>
  <c r="M224" i="17"/>
  <c r="M222" i="17" s="1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L146" i="17"/>
  <c r="L145" i="17"/>
  <c r="N144" i="17"/>
  <c r="M144" i="17"/>
  <c r="O143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P95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O67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O54" i="17"/>
  <c r="N54" i="17"/>
  <c r="M54" i="17"/>
  <c r="P54" i="17" s="1"/>
  <c r="L54" i="17"/>
  <c r="N49" i="17"/>
  <c r="L49" i="17"/>
  <c r="L47" i="17"/>
  <c r="L46" i="17"/>
  <c r="N45" i="17"/>
  <c r="M45" i="17"/>
  <c r="N42" i="17"/>
  <c r="M42" i="17"/>
  <c r="P42" i="17" s="1"/>
  <c r="L42" i="17"/>
  <c r="O42" i="17" s="1"/>
  <c r="P36" i="17"/>
  <c r="O36" i="17"/>
  <c r="P35" i="17"/>
  <c r="O35" i="17"/>
  <c r="M34" i="17"/>
  <c r="P34" i="17" s="1"/>
  <c r="P33" i="17"/>
  <c r="M33" i="17"/>
  <c r="P32" i="17"/>
  <c r="M32" i="17"/>
  <c r="M31" i="17"/>
  <c r="P31" i="17" s="1"/>
  <c r="M30" i="17"/>
  <c r="P30" i="17" s="1"/>
  <c r="M29" i="17"/>
  <c r="M26" i="17"/>
  <c r="M16" i="17" s="1"/>
  <c r="P16" i="17" s="1"/>
  <c r="P25" i="17"/>
  <c r="N25" i="17"/>
  <c r="M25" i="17"/>
  <c r="L25" i="17"/>
  <c r="O25" i="17" s="1"/>
  <c r="N24" i="17"/>
  <c r="M24" i="17"/>
  <c r="P24" i="17" s="1"/>
  <c r="N23" i="17"/>
  <c r="M23" i="17"/>
  <c r="P23" i="17" s="1"/>
  <c r="P21" i="17"/>
  <c r="N21" i="17"/>
  <c r="N19" i="17" s="1"/>
  <c r="M21" i="17"/>
  <c r="L21" i="17"/>
  <c r="M19" i="17"/>
  <c r="P19" i="17" s="1"/>
  <c r="N15" i="17"/>
  <c r="M15" i="17"/>
  <c r="P15" i="17" s="1"/>
  <c r="P14" i="17"/>
  <c r="M14" i="17"/>
  <c r="M11" i="17"/>
  <c r="P11" i="17" s="1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I420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M331" i="16" s="1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N272" i="16"/>
  <c r="M272" i="16"/>
  <c r="P272" i="16" s="1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N141" i="16"/>
  <c r="M141" i="16"/>
  <c r="P141" i="16" s="1"/>
  <c r="L141" i="16"/>
  <c r="O141" i="16" s="1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N119" i="16"/>
  <c r="M119" i="16"/>
  <c r="P119" i="16" s="1"/>
  <c r="L119" i="16"/>
  <c r="O119" i="16" s="1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N95" i="16"/>
  <c r="M95" i="16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N54" i="16"/>
  <c r="M54" i="16"/>
  <c r="L54" i="16"/>
  <c r="O54" i="16" s="1"/>
  <c r="N49" i="16"/>
  <c r="L49" i="16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P34" i="16"/>
  <c r="M34" i="16"/>
  <c r="M33" i="16"/>
  <c r="P33" i="16" s="1"/>
  <c r="M32" i="16"/>
  <c r="P32" i="16" s="1"/>
  <c r="M31" i="16"/>
  <c r="P31" i="16" s="1"/>
  <c r="M30" i="16"/>
  <c r="P30" i="16" s="1"/>
  <c r="P29" i="16"/>
  <c r="M29" i="16"/>
  <c r="P26" i="16"/>
  <c r="M26" i="16"/>
  <c r="O25" i="16"/>
  <c r="N25" i="16"/>
  <c r="N15" i="16" s="1"/>
  <c r="M25" i="16"/>
  <c r="P25" i="16" s="1"/>
  <c r="L25" i="16"/>
  <c r="N24" i="16"/>
  <c r="M24" i="16"/>
  <c r="P24" i="16" s="1"/>
  <c r="N23" i="16"/>
  <c r="M23" i="16"/>
  <c r="P21" i="16"/>
  <c r="N21" i="16"/>
  <c r="M21" i="16"/>
  <c r="M19" i="16" s="1"/>
  <c r="L21" i="16"/>
  <c r="O21" i="16" s="1"/>
  <c r="M16" i="16"/>
  <c r="P16" i="16" s="1"/>
  <c r="L15" i="16"/>
  <c r="O15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P272" i="15" s="1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L124" i="15"/>
  <c r="L123" i="15"/>
  <c r="N122" i="15"/>
  <c r="M122" i="15"/>
  <c r="P122" i="15" s="1"/>
  <c r="O121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M96" i="15" s="1"/>
  <c r="O97" i="15"/>
  <c r="O95" i="15"/>
  <c r="N95" i="15"/>
  <c r="M95" i="15"/>
  <c r="L95" i="15"/>
  <c r="J93" i="15"/>
  <c r="I93" i="15"/>
  <c r="J92" i="15"/>
  <c r="I92" i="15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O69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O54" i="15"/>
  <c r="N54" i="15"/>
  <c r="M54" i="15"/>
  <c r="L54" i="15"/>
  <c r="N49" i="15"/>
  <c r="L49" i="15"/>
  <c r="L47" i="15"/>
  <c r="L46" i="15"/>
  <c r="N45" i="15"/>
  <c r="M45" i="15"/>
  <c r="P42" i="15"/>
  <c r="N42" i="15"/>
  <c r="M42" i="15"/>
  <c r="L42" i="15"/>
  <c r="P36" i="15"/>
  <c r="O36" i="15"/>
  <c r="P35" i="15"/>
  <c r="O35" i="15"/>
  <c r="M34" i="15"/>
  <c r="P34" i="15" s="1"/>
  <c r="M33" i="15"/>
  <c r="P33" i="15" s="1"/>
  <c r="M32" i="15"/>
  <c r="M31" i="15"/>
  <c r="P31" i="15" s="1"/>
  <c r="M26" i="15"/>
  <c r="P26" i="15" s="1"/>
  <c r="N25" i="15"/>
  <c r="M25" i="15"/>
  <c r="L25" i="15"/>
  <c r="O25" i="15" s="1"/>
  <c r="N24" i="15"/>
  <c r="M24" i="15"/>
  <c r="P24" i="15" s="1"/>
  <c r="N23" i="15"/>
  <c r="M23" i="15"/>
  <c r="P23" i="15" s="1"/>
  <c r="O21" i="15"/>
  <c r="N21" i="15"/>
  <c r="N19" i="15" s="1"/>
  <c r="M21" i="15"/>
  <c r="P21" i="15" s="1"/>
  <c r="L21" i="15"/>
  <c r="M19" i="15"/>
  <c r="M16" i="15"/>
  <c r="P16" i="15" s="1"/>
  <c r="N15" i="15"/>
  <c r="M14" i="15"/>
  <c r="P14" i="15" s="1"/>
  <c r="M13" i="15"/>
  <c r="P13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L251" i="14"/>
  <c r="O251" i="14" s="1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L124" i="14"/>
  <c r="L123" i="14"/>
  <c r="N122" i="14"/>
  <c r="M122" i="14"/>
  <c r="P122" i="14" s="1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O67" i="14"/>
  <c r="N67" i="14"/>
  <c r="M67" i="14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L47" i="14"/>
  <c r="L46" i="14"/>
  <c r="N45" i="14"/>
  <c r="M45" i="14"/>
  <c r="M43" i="14" s="1"/>
  <c r="P42" i="14"/>
  <c r="N42" i="14"/>
  <c r="M42" i="14"/>
  <c r="L42" i="14"/>
  <c r="P36" i="14"/>
  <c r="O36" i="14"/>
  <c r="P35" i="14"/>
  <c r="O35" i="14"/>
  <c r="M34" i="14"/>
  <c r="P34" i="14" s="1"/>
  <c r="P33" i="14"/>
  <c r="M33" i="14"/>
  <c r="P32" i="14"/>
  <c r="M32" i="14"/>
  <c r="M31" i="14"/>
  <c r="M29" i="14" s="1"/>
  <c r="M30" i="14"/>
  <c r="P30" i="14" s="1"/>
  <c r="M26" i="14"/>
  <c r="M16" i="14" s="1"/>
  <c r="P16" i="14" s="1"/>
  <c r="N25" i="14"/>
  <c r="N15" i="14" s="1"/>
  <c r="M25" i="14"/>
  <c r="P25" i="14" s="1"/>
  <c r="L25" i="14"/>
  <c r="O25" i="14" s="1"/>
  <c r="N24" i="14"/>
  <c r="M24" i="14"/>
  <c r="P24" i="14" s="1"/>
  <c r="N23" i="14"/>
  <c r="M23" i="14"/>
  <c r="P23" i="14" s="1"/>
  <c r="N21" i="14"/>
  <c r="N19" i="14" s="1"/>
  <c r="M21" i="14"/>
  <c r="L21" i="14"/>
  <c r="O21" i="14" s="1"/>
  <c r="M15" i="14"/>
  <c r="P15" i="14" s="1"/>
  <c r="L15" i="14"/>
  <c r="O15" i="14" s="1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K499" i="13" s="1"/>
  <c r="J498" i="13"/>
  <c r="I498" i="13"/>
  <c r="K498" i="13" s="1"/>
  <c r="J497" i="13"/>
  <c r="I497" i="13"/>
  <c r="K497" i="13" s="1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L226" i="13"/>
  <c r="L225" i="13"/>
  <c r="N224" i="13"/>
  <c r="M224" i="13"/>
  <c r="O223" i="13"/>
  <c r="N221" i="13"/>
  <c r="M221" i="13"/>
  <c r="P221" i="13" s="1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P141" i="13" s="1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N119" i="13"/>
  <c r="M119" i="13"/>
  <c r="P119" i="13" s="1"/>
  <c r="L119" i="13"/>
  <c r="O119" i="13" s="1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M96" i="13" s="1"/>
  <c r="O97" i="13"/>
  <c r="N95" i="13"/>
  <c r="M95" i="13"/>
  <c r="L95" i="13"/>
  <c r="O95" i="13" s="1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L54" i="13"/>
  <c r="O54" i="13" s="1"/>
  <c r="N49" i="13"/>
  <c r="L49" i="13"/>
  <c r="L47" i="13"/>
  <c r="L46" i="13"/>
  <c r="N45" i="13"/>
  <c r="M45" i="13"/>
  <c r="M43" i="13" s="1"/>
  <c r="M41" i="13" s="1"/>
  <c r="P42" i="13"/>
  <c r="N42" i="13"/>
  <c r="M42" i="13"/>
  <c r="L42" i="13"/>
  <c r="O42" i="13" s="1"/>
  <c r="P36" i="13"/>
  <c r="O36" i="13"/>
  <c r="P35" i="13"/>
  <c r="O35" i="13"/>
  <c r="M34" i="13"/>
  <c r="P34" i="13" s="1"/>
  <c r="M33" i="13"/>
  <c r="P33" i="13" s="1"/>
  <c r="M32" i="13"/>
  <c r="P32" i="13" s="1"/>
  <c r="M31" i="13"/>
  <c r="P31" i="13" s="1"/>
  <c r="M30" i="13"/>
  <c r="P30" i="13" s="1"/>
  <c r="P26" i="13"/>
  <c r="M26" i="13"/>
  <c r="N25" i="13"/>
  <c r="M25" i="13"/>
  <c r="P25" i="13" s="1"/>
  <c r="L25" i="13"/>
  <c r="O25" i="13" s="1"/>
  <c r="N24" i="13"/>
  <c r="M24" i="13"/>
  <c r="P24" i="13" s="1"/>
  <c r="N23" i="13"/>
  <c r="M23" i="13"/>
  <c r="N21" i="13"/>
  <c r="N19" i="13" s="1"/>
  <c r="M21" i="13"/>
  <c r="M19" i="13" s="1"/>
  <c r="P19" i="13" s="1"/>
  <c r="L21" i="13"/>
  <c r="L19" i="13" s="1"/>
  <c r="O19" i="13" s="1"/>
  <c r="M16" i="13"/>
  <c r="P16" i="13" s="1"/>
  <c r="N15" i="13"/>
  <c r="L15" i="13"/>
  <c r="O15" i="13" s="1"/>
  <c r="M11" i="13"/>
  <c r="P11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I432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M331" i="12" s="1"/>
  <c r="O332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N251" i="12"/>
  <c r="N251" i="1" s="1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L146" i="12"/>
  <c r="L145" i="12"/>
  <c r="N144" i="12"/>
  <c r="M144" i="12"/>
  <c r="O143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O97" i="12"/>
  <c r="P95" i="12"/>
  <c r="N95" i="12"/>
  <c r="M95" i="12"/>
  <c r="L95" i="12"/>
  <c r="J93" i="12"/>
  <c r="I93" i="12"/>
  <c r="K93" i="12" s="1"/>
  <c r="J92" i="12"/>
  <c r="I92" i="12"/>
  <c r="K92" i="12" s="1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O67" i="12"/>
  <c r="N67" i="12"/>
  <c r="M67" i="12"/>
  <c r="P67" i="12" s="1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N49" i="12"/>
  <c r="L49" i="12"/>
  <c r="L47" i="12"/>
  <c r="L46" i="12"/>
  <c r="N45" i="12"/>
  <c r="M45" i="12"/>
  <c r="M43" i="12" s="1"/>
  <c r="N42" i="12"/>
  <c r="M42" i="12"/>
  <c r="L42" i="12"/>
  <c r="O42" i="12" s="1"/>
  <c r="P36" i="12"/>
  <c r="O36" i="12"/>
  <c r="P35" i="12"/>
  <c r="O35" i="12"/>
  <c r="M34" i="12"/>
  <c r="P34" i="12" s="1"/>
  <c r="M33" i="12"/>
  <c r="P33" i="12" s="1"/>
  <c r="M32" i="12"/>
  <c r="M30" i="12" s="1"/>
  <c r="P30" i="12" s="1"/>
  <c r="M31" i="12"/>
  <c r="M29" i="12" s="1"/>
  <c r="M28" i="12" s="1"/>
  <c r="P28" i="12" s="1"/>
  <c r="M26" i="12"/>
  <c r="N25" i="12"/>
  <c r="N15" i="12" s="1"/>
  <c r="M25" i="12"/>
  <c r="P25" i="12" s="1"/>
  <c r="L25" i="12"/>
  <c r="L19" i="12" s="1"/>
  <c r="N24" i="12"/>
  <c r="M24" i="12"/>
  <c r="P24" i="12" s="1"/>
  <c r="P23" i="12"/>
  <c r="N23" i="12"/>
  <c r="M23" i="12"/>
  <c r="N21" i="12"/>
  <c r="M21" i="12"/>
  <c r="P21" i="12" s="1"/>
  <c r="L21" i="12"/>
  <c r="O21" i="12" s="1"/>
  <c r="M15" i="12"/>
  <c r="P15" i="12" s="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O49" i="11" s="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P33" i="11"/>
  <c r="M33" i="11"/>
  <c r="M32" i="11"/>
  <c r="P32" i="11" s="1"/>
  <c r="M31" i="11"/>
  <c r="P31" i="11" s="1"/>
  <c r="M26" i="11"/>
  <c r="M16" i="11" s="1"/>
  <c r="P16" i="11" s="1"/>
  <c r="N25" i="11"/>
  <c r="N15" i="11" s="1"/>
  <c r="M25" i="11"/>
  <c r="P25" i="11" s="1"/>
  <c r="L25" i="11"/>
  <c r="L19" i="11" s="1"/>
  <c r="O19" i="11" s="1"/>
  <c r="N24" i="11"/>
  <c r="M24" i="11"/>
  <c r="P24" i="11" s="1"/>
  <c r="N23" i="11"/>
  <c r="M23" i="11"/>
  <c r="O21" i="11"/>
  <c r="N21" i="11"/>
  <c r="M21" i="11"/>
  <c r="P21" i="11" s="1"/>
  <c r="L21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L277" i="10"/>
  <c r="L276" i="10"/>
  <c r="N275" i="10"/>
  <c r="M275" i="10"/>
  <c r="O274" i="10"/>
  <c r="P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N141" i="10"/>
  <c r="M141" i="10"/>
  <c r="P141" i="10" s="1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L100" i="10"/>
  <c r="L99" i="10"/>
  <c r="N98" i="10"/>
  <c r="M98" i="10"/>
  <c r="M96" i="10" s="1"/>
  <c r="O97" i="10"/>
  <c r="N95" i="10"/>
  <c r="M95" i="10"/>
  <c r="L95" i="10"/>
  <c r="O95" i="10" s="1"/>
  <c r="J93" i="10"/>
  <c r="I93" i="10"/>
  <c r="J92" i="10"/>
  <c r="I92" i="10"/>
  <c r="J90" i="10"/>
  <c r="J89" i="10"/>
  <c r="J88" i="10"/>
  <c r="I88" i="10"/>
  <c r="K88" i="10" s="1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M68" i="10" s="1"/>
  <c r="O69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N54" i="10"/>
  <c r="M54" i="10"/>
  <c r="L54" i="10"/>
  <c r="O54" i="10" s="1"/>
  <c r="N49" i="10"/>
  <c r="L49" i="10"/>
  <c r="O49" i="10" s="1"/>
  <c r="L47" i="10"/>
  <c r="L46" i="10"/>
  <c r="N45" i="10"/>
  <c r="M45" i="10"/>
  <c r="M43" i="10" s="1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M32" i="10"/>
  <c r="M31" i="10"/>
  <c r="P31" i="10" s="1"/>
  <c r="M29" i="10"/>
  <c r="P29" i="10" s="1"/>
  <c r="M26" i="10"/>
  <c r="P26" i="10" s="1"/>
  <c r="N25" i="10"/>
  <c r="N15" i="10" s="1"/>
  <c r="M25" i="10"/>
  <c r="M19" i="10" s="1"/>
  <c r="L25" i="10"/>
  <c r="O25" i="10" s="1"/>
  <c r="N24" i="10"/>
  <c r="M24" i="10"/>
  <c r="P24" i="10" s="1"/>
  <c r="P23" i="10"/>
  <c r="N23" i="10"/>
  <c r="M23" i="10"/>
  <c r="M13" i="10" s="1"/>
  <c r="P13" i="10" s="1"/>
  <c r="N21" i="10"/>
  <c r="M21" i="10"/>
  <c r="P21" i="10" s="1"/>
  <c r="L21" i="10"/>
  <c r="L19" i="10" s="1"/>
  <c r="O19" i="10" s="1"/>
  <c r="M14" i="10"/>
  <c r="P14" i="10" s="1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M331" i="9" s="1"/>
  <c r="O332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O291" i="9" s="1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N272" i="9"/>
  <c r="M272" i="9"/>
  <c r="P272" i="9" s="1"/>
  <c r="L272" i="9"/>
  <c r="O272" i="9" s="1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O251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L146" i="9"/>
  <c r="L145" i="9"/>
  <c r="N144" i="9"/>
  <c r="M144" i="9"/>
  <c r="M142" i="9" s="1"/>
  <c r="O143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L124" i="9"/>
  <c r="L123" i="9"/>
  <c r="N122" i="9"/>
  <c r="M122" i="9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M96" i="9" s="1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N67" i="9"/>
  <c r="M67" i="9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N42" i="9"/>
  <c r="M42" i="9"/>
  <c r="P42" i="9" s="1"/>
  <c r="L42" i="9"/>
  <c r="P36" i="9"/>
  <c r="O36" i="9"/>
  <c r="P35" i="9"/>
  <c r="O35" i="9"/>
  <c r="M34" i="9"/>
  <c r="M33" i="9"/>
  <c r="P33" i="9" s="1"/>
  <c r="M32" i="9"/>
  <c r="P32" i="9" s="1"/>
  <c r="P31" i="9"/>
  <c r="M31" i="9"/>
  <c r="M29" i="9" s="1"/>
  <c r="P29" i="9" s="1"/>
  <c r="M26" i="9"/>
  <c r="P26" i="9" s="1"/>
  <c r="N25" i="9"/>
  <c r="N15" i="9" s="1"/>
  <c r="M25" i="9"/>
  <c r="P25" i="9" s="1"/>
  <c r="L25" i="9"/>
  <c r="P24" i="9"/>
  <c r="N24" i="9"/>
  <c r="M24" i="9"/>
  <c r="N23" i="9"/>
  <c r="M23" i="9"/>
  <c r="M13" i="9" s="1"/>
  <c r="P13" i="9" s="1"/>
  <c r="N21" i="9"/>
  <c r="M21" i="9"/>
  <c r="P21" i="9" s="1"/>
  <c r="L21" i="9"/>
  <c r="O21" i="9" s="1"/>
  <c r="P16" i="9"/>
  <c r="M16" i="9"/>
  <c r="M15" i="9"/>
  <c r="P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M331" i="8" s="1"/>
  <c r="O332" i="8"/>
  <c r="P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O119" i="8"/>
  <c r="N119" i="8"/>
  <c r="M119" i="8"/>
  <c r="P119" i="8" s="1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N54" i="8"/>
  <c r="M54" i="8"/>
  <c r="P54" i="8" s="1"/>
  <c r="L54" i="8"/>
  <c r="O54" i="8" s="1"/>
  <c r="N49" i="8"/>
  <c r="L49" i="8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P34" i="8"/>
  <c r="M34" i="8"/>
  <c r="M33" i="8"/>
  <c r="P33" i="8" s="1"/>
  <c r="M32" i="8"/>
  <c r="M30" i="8" s="1"/>
  <c r="P30" i="8" s="1"/>
  <c r="M31" i="8"/>
  <c r="P31" i="8" s="1"/>
  <c r="M29" i="8"/>
  <c r="M26" i="8"/>
  <c r="P26" i="8" s="1"/>
  <c r="O25" i="8"/>
  <c r="N25" i="8"/>
  <c r="N15" i="8" s="1"/>
  <c r="M25" i="8"/>
  <c r="P25" i="8" s="1"/>
  <c r="L25" i="8"/>
  <c r="N24" i="8"/>
  <c r="M24" i="8"/>
  <c r="P24" i="8" s="1"/>
  <c r="N23" i="8"/>
  <c r="M23" i="8"/>
  <c r="P23" i="8" s="1"/>
  <c r="N21" i="8"/>
  <c r="N19" i="8" s="1"/>
  <c r="M21" i="8"/>
  <c r="P21" i="8" s="1"/>
  <c r="L21" i="8"/>
  <c r="M16" i="8"/>
  <c r="P16" i="8" s="1"/>
  <c r="M15" i="8"/>
  <c r="P15" i="8" s="1"/>
  <c r="L15" i="8"/>
  <c r="O15" i="8" s="1"/>
  <c r="M11" i="8"/>
  <c r="P11" i="8" s="1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M331" i="7" s="1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L316" i="7"/>
  <c r="L315" i="7"/>
  <c r="N314" i="7"/>
  <c r="M314" i="7"/>
  <c r="P314" i="7" s="1"/>
  <c r="O313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L256" i="7"/>
  <c r="L255" i="7"/>
  <c r="N254" i="7"/>
  <c r="M254" i="7"/>
  <c r="O253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O141" i="7"/>
  <c r="N141" i="7"/>
  <c r="M141" i="7"/>
  <c r="P141" i="7" s="1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L124" i="7"/>
  <c r="L123" i="7"/>
  <c r="N122" i="7"/>
  <c r="M122" i="7"/>
  <c r="O121" i="7"/>
  <c r="N119" i="7"/>
  <c r="N119" i="1" s="1"/>
  <c r="M119" i="7"/>
  <c r="P119" i="7" s="1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N54" i="7"/>
  <c r="M54" i="7"/>
  <c r="P54" i="7" s="1"/>
  <c r="L54" i="7"/>
  <c r="O54" i="7" s="1"/>
  <c r="N49" i="7"/>
  <c r="L49" i="7"/>
  <c r="L47" i="7"/>
  <c r="L46" i="7"/>
  <c r="N45" i="7"/>
  <c r="M45" i="7"/>
  <c r="M43" i="7" s="1"/>
  <c r="M41" i="7" s="1"/>
  <c r="O42" i="7"/>
  <c r="N42" i="7"/>
  <c r="M42" i="7"/>
  <c r="P42" i="7" s="1"/>
  <c r="L42" i="7"/>
  <c r="P36" i="7"/>
  <c r="O36" i="7"/>
  <c r="P35" i="7"/>
  <c r="O35" i="7"/>
  <c r="M34" i="7"/>
  <c r="P34" i="7" s="1"/>
  <c r="M33" i="7"/>
  <c r="P33" i="7" s="1"/>
  <c r="M32" i="7"/>
  <c r="P32" i="7" s="1"/>
  <c r="M31" i="7"/>
  <c r="M26" i="7"/>
  <c r="P26" i="7" s="1"/>
  <c r="N25" i="7"/>
  <c r="N15" i="7" s="1"/>
  <c r="M25" i="7"/>
  <c r="P25" i="7" s="1"/>
  <c r="L25" i="7"/>
  <c r="O25" i="7" s="1"/>
  <c r="N24" i="7"/>
  <c r="M24" i="7"/>
  <c r="N23" i="7"/>
  <c r="M23" i="7"/>
  <c r="P23" i="7" s="1"/>
  <c r="P21" i="7"/>
  <c r="N21" i="7"/>
  <c r="N19" i="7" s="1"/>
  <c r="M21" i="7"/>
  <c r="M19" i="7" s="1"/>
  <c r="P19" i="7" s="1"/>
  <c r="L21" i="7"/>
  <c r="L19" i="7" s="1"/>
  <c r="O19" i="7" s="1"/>
  <c r="M13" i="7"/>
  <c r="P13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I563" i="6"/>
  <c r="J562" i="6"/>
  <c r="I562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M290" i="6" s="1"/>
  <c r="O293" i="6"/>
  <c r="N291" i="6"/>
  <c r="M291" i="6"/>
  <c r="P291" i="6" s="1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L124" i="6"/>
  <c r="L123" i="6"/>
  <c r="N122" i="6"/>
  <c r="M122" i="6"/>
  <c r="M120" i="6" s="1"/>
  <c r="P120" i="6" s="1"/>
  <c r="O121" i="6"/>
  <c r="N119" i="6"/>
  <c r="M119" i="6"/>
  <c r="L119" i="6"/>
  <c r="O119" i="6" s="1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M96" i="6" s="1"/>
  <c r="O97" i="6"/>
  <c r="N95" i="6"/>
  <c r="M95" i="6"/>
  <c r="P95" i="6" s="1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M68" i="6" s="1"/>
  <c r="P68" i="6" s="1"/>
  <c r="O69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M53" i="6" s="1"/>
  <c r="N54" i="6"/>
  <c r="M54" i="6"/>
  <c r="P54" i="6" s="1"/>
  <c r="L54" i="6"/>
  <c r="N49" i="6"/>
  <c r="L49" i="6"/>
  <c r="L47" i="6"/>
  <c r="L46" i="6"/>
  <c r="N45" i="6"/>
  <c r="M45" i="6"/>
  <c r="M43" i="6" s="1"/>
  <c r="N42" i="6"/>
  <c r="M42" i="6"/>
  <c r="L42" i="6"/>
  <c r="O42" i="6" s="1"/>
  <c r="P36" i="6"/>
  <c r="O36" i="6"/>
  <c r="P35" i="6"/>
  <c r="O35" i="6"/>
  <c r="M34" i="6"/>
  <c r="P34" i="6" s="1"/>
  <c r="M33" i="6"/>
  <c r="P33" i="6" s="1"/>
  <c r="M32" i="6"/>
  <c r="P32" i="6" s="1"/>
  <c r="M31" i="6"/>
  <c r="M26" i="6"/>
  <c r="N25" i="6"/>
  <c r="N15" i="6" s="1"/>
  <c r="M25" i="6"/>
  <c r="P25" i="6" s="1"/>
  <c r="L25" i="6"/>
  <c r="L19" i="6" s="1"/>
  <c r="N24" i="6"/>
  <c r="M24" i="6"/>
  <c r="N23" i="6"/>
  <c r="M23" i="6"/>
  <c r="P23" i="6" s="1"/>
  <c r="N21" i="6"/>
  <c r="N19" i="6" s="1"/>
  <c r="M21" i="6"/>
  <c r="M19" i="6" s="1"/>
  <c r="P19" i="6" s="1"/>
  <c r="L21" i="6"/>
  <c r="O21" i="6" s="1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M331" i="5" s="1"/>
  <c r="O332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O311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O251" i="5"/>
  <c r="N251" i="5"/>
  <c r="M251" i="5"/>
  <c r="P251" i="5" s="1"/>
  <c r="L251" i="5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N141" i="1" s="1"/>
  <c r="M141" i="5"/>
  <c r="L141" i="5"/>
  <c r="O141" i="5" s="1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P119" i="5" s="1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P95" i="5" s="1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M66" i="5" s="1"/>
  <c r="O69" i="5"/>
  <c r="P67" i="5"/>
  <c r="N67" i="5"/>
  <c r="M67" i="5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L47" i="5"/>
  <c r="L46" i="5"/>
  <c r="N45" i="5"/>
  <c r="M45" i="5"/>
  <c r="M43" i="5" s="1"/>
  <c r="N42" i="5"/>
  <c r="M42" i="5"/>
  <c r="P42" i="5" s="1"/>
  <c r="L42" i="5"/>
  <c r="P36" i="5"/>
  <c r="O36" i="5"/>
  <c r="P35" i="5"/>
  <c r="O35" i="5"/>
  <c r="M34" i="5"/>
  <c r="P34" i="5" s="1"/>
  <c r="M33" i="5"/>
  <c r="P33" i="5" s="1"/>
  <c r="M32" i="5"/>
  <c r="P32" i="5" s="1"/>
  <c r="P31" i="5"/>
  <c r="M31" i="5"/>
  <c r="M29" i="5" s="1"/>
  <c r="P29" i="5" s="1"/>
  <c r="M30" i="5"/>
  <c r="P30" i="5" s="1"/>
  <c r="M26" i="5"/>
  <c r="P26" i="5" s="1"/>
  <c r="N25" i="5"/>
  <c r="N15" i="5" s="1"/>
  <c r="M25" i="5"/>
  <c r="P25" i="5" s="1"/>
  <c r="L25" i="5"/>
  <c r="O25" i="5" s="1"/>
  <c r="P24" i="5"/>
  <c r="N24" i="5"/>
  <c r="M24" i="5"/>
  <c r="N23" i="5"/>
  <c r="M23" i="5"/>
  <c r="P23" i="5" s="1"/>
  <c r="O21" i="5"/>
  <c r="N21" i="5"/>
  <c r="N19" i="5" s="1"/>
  <c r="M21" i="5"/>
  <c r="L21" i="5"/>
  <c r="L19" i="5"/>
  <c r="O19" i="5" s="1"/>
  <c r="M15" i="5"/>
  <c r="P15" i="5" s="1"/>
  <c r="L15" i="5"/>
  <c r="O15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J593" i="4"/>
  <c r="I593" i="4"/>
  <c r="K593" i="4" s="1"/>
  <c r="J592" i="4"/>
  <c r="I592" i="4"/>
  <c r="J591" i="4"/>
  <c r="I591" i="4"/>
  <c r="K591" i="4" s="1"/>
  <c r="J590" i="4"/>
  <c r="I590" i="4"/>
  <c r="K590" i="4" s="1"/>
  <c r="J589" i="4"/>
  <c r="I589" i="4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O352" i="4" s="1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O311" i="4" s="1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O272" i="4"/>
  <c r="N272" i="4"/>
  <c r="M272" i="4"/>
  <c r="P272" i="4" s="1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P252" i="4" s="1"/>
  <c r="O253" i="4"/>
  <c r="N251" i="4"/>
  <c r="M251" i="4"/>
  <c r="P251" i="4" s="1"/>
  <c r="L251" i="4"/>
  <c r="O251" i="4" s="1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L146" i="4"/>
  <c r="L145" i="4"/>
  <c r="N144" i="4"/>
  <c r="M144" i="4"/>
  <c r="O143" i="4"/>
  <c r="N141" i="4"/>
  <c r="M141" i="4"/>
  <c r="P141" i="4" s="1"/>
  <c r="L141" i="4"/>
  <c r="L141" i="1" s="1"/>
  <c r="O141" i="1" s="1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N119" i="4"/>
  <c r="M119" i="4"/>
  <c r="P119" i="4" s="1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P98" i="4" s="1"/>
  <c r="O97" i="4"/>
  <c r="N95" i="4"/>
  <c r="M95" i="4"/>
  <c r="L95" i="4"/>
  <c r="O95" i="4" s="1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O67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P54" i="4" s="1"/>
  <c r="L54" i="4"/>
  <c r="N49" i="4"/>
  <c r="L49" i="4"/>
  <c r="L47" i="4"/>
  <c r="L46" i="4"/>
  <c r="N45" i="4"/>
  <c r="M45" i="4"/>
  <c r="O42" i="4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M32" i="4"/>
  <c r="P31" i="4"/>
  <c r="M31" i="4"/>
  <c r="M29" i="4"/>
  <c r="M26" i="4"/>
  <c r="P26" i="4" s="1"/>
  <c r="P25" i="4"/>
  <c r="N25" i="4"/>
  <c r="M25" i="4"/>
  <c r="M15" i="4" s="1"/>
  <c r="L25" i="4"/>
  <c r="N24" i="4"/>
  <c r="M24" i="4"/>
  <c r="P24" i="4" s="1"/>
  <c r="N23" i="4"/>
  <c r="M23" i="4"/>
  <c r="P23" i="4" s="1"/>
  <c r="P21" i="4"/>
  <c r="N21" i="4"/>
  <c r="N19" i="4" s="1"/>
  <c r="M21" i="4"/>
  <c r="L21" i="4"/>
  <c r="L19" i="4" s="1"/>
  <c r="M19" i="4"/>
  <c r="P19" i="4" s="1"/>
  <c r="N15" i="4"/>
  <c r="M14" i="4"/>
  <c r="P14" i="4" s="1"/>
  <c r="M11" i="4"/>
  <c r="P11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4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J510" i="3"/>
  <c r="I510" i="3"/>
  <c r="K510" i="3" s="1"/>
  <c r="J509" i="3"/>
  <c r="I509" i="3"/>
  <c r="K509" i="3" s="1"/>
  <c r="J508" i="3"/>
  <c r="I508" i="3"/>
  <c r="J507" i="3"/>
  <c r="I507" i="3"/>
  <c r="K507" i="3" s="1"/>
  <c r="J506" i="3"/>
  <c r="I506" i="3"/>
  <c r="K506" i="3" s="1"/>
  <c r="J505" i="3"/>
  <c r="I505" i="3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M331" i="3" s="1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M291" i="1" s="1"/>
  <c r="P291" i="1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P251" i="3" s="1"/>
  <c r="L251" i="3"/>
  <c r="O251" i="3" s="1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M96" i="3" s="1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M68" i="3" s="1"/>
  <c r="O69" i="3"/>
  <c r="N67" i="3"/>
  <c r="N67" i="1" s="1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N54" i="3"/>
  <c r="M54" i="3"/>
  <c r="L54" i="3"/>
  <c r="O54" i="3" s="1"/>
  <c r="N49" i="3"/>
  <c r="L49" i="3"/>
  <c r="O49" i="3" s="1"/>
  <c r="L47" i="3"/>
  <c r="L46" i="3"/>
  <c r="N45" i="3"/>
  <c r="M45" i="3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M32" i="3"/>
  <c r="M30" i="3" s="1"/>
  <c r="P30" i="3" s="1"/>
  <c r="M31" i="3"/>
  <c r="P31" i="3" s="1"/>
  <c r="M29" i="3"/>
  <c r="M26" i="3"/>
  <c r="P26" i="3" s="1"/>
  <c r="N25" i="3"/>
  <c r="M25" i="3"/>
  <c r="L25" i="3"/>
  <c r="O25" i="3" s="1"/>
  <c r="N24" i="3"/>
  <c r="M24" i="3"/>
  <c r="P24" i="3" s="1"/>
  <c r="N23" i="3"/>
  <c r="M23" i="3"/>
  <c r="P23" i="3" s="1"/>
  <c r="N21" i="3"/>
  <c r="M21" i="3"/>
  <c r="M19" i="3" s="1"/>
  <c r="L21" i="3"/>
  <c r="N19" i="3"/>
  <c r="M16" i="3"/>
  <c r="P16" i="3" s="1"/>
  <c r="N15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3" i="2"/>
  <c r="J562" i="2"/>
  <c r="J561" i="2"/>
  <c r="I561" i="2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N553" i="2"/>
  <c r="L553" i="2"/>
  <c r="N552" i="2"/>
  <c r="L552" i="2"/>
  <c r="N551" i="2"/>
  <c r="L551" i="2"/>
  <c r="O551" i="2" s="1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K499" i="2" s="1"/>
  <c r="J498" i="2"/>
  <c r="I498" i="2"/>
  <c r="K498" i="2" s="1"/>
  <c r="J497" i="2"/>
  <c r="I497" i="2"/>
  <c r="K497" i="2" s="1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I476" i="2"/>
  <c r="K476" i="2" s="1"/>
  <c r="J475" i="2"/>
  <c r="I475" i="2"/>
  <c r="K475" i="2" s="1"/>
  <c r="J474" i="2"/>
  <c r="I474" i="2"/>
  <c r="J473" i="2"/>
  <c r="I473" i="2"/>
  <c r="J472" i="2"/>
  <c r="I472" i="2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M331" i="2" s="1"/>
  <c r="O332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N291" i="2"/>
  <c r="M291" i="2"/>
  <c r="P291" i="2" s="1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M273" i="2" s="1"/>
  <c r="O274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P251" i="2"/>
  <c r="N251" i="2"/>
  <c r="M251" i="2"/>
  <c r="L251" i="2"/>
  <c r="J249" i="2"/>
  <c r="I249" i="2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M222" i="2" s="1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K185" i="2" s="1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M140" i="2" s="1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O119" i="2"/>
  <c r="N119" i="2"/>
  <c r="M119" i="2"/>
  <c r="P119" i="2" s="1"/>
  <c r="L119" i="2"/>
  <c r="J117" i="2"/>
  <c r="I117" i="2"/>
  <c r="J115" i="2"/>
  <c r="J114" i="2"/>
  <c r="J113" i="2"/>
  <c r="I113" i="2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J86" i="2"/>
  <c r="I86" i="2"/>
  <c r="J85" i="2"/>
  <c r="I85" i="2"/>
  <c r="J84" i="2"/>
  <c r="I84" i="2"/>
  <c r="J83" i="2"/>
  <c r="I83" i="2"/>
  <c r="J82" i="2"/>
  <c r="I82" i="2"/>
  <c r="J81" i="2"/>
  <c r="I81" i="2"/>
  <c r="K81" i="2" s="1"/>
  <c r="J80" i="2"/>
  <c r="I80" i="2"/>
  <c r="J79" i="2"/>
  <c r="J78" i="2"/>
  <c r="J77" i="2"/>
  <c r="J76" i="2"/>
  <c r="N74" i="2"/>
  <c r="L74" i="2"/>
  <c r="L72" i="2"/>
  <c r="L71" i="2"/>
  <c r="N70" i="2"/>
  <c r="M70" i="2"/>
  <c r="P70" i="2" s="1"/>
  <c r="O69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N42" i="2"/>
  <c r="M42" i="2"/>
  <c r="P42" i="2" s="1"/>
  <c r="L42" i="2"/>
  <c r="O42" i="2" s="1"/>
  <c r="P36" i="2"/>
  <c r="O36" i="2"/>
  <c r="P35" i="2"/>
  <c r="O35" i="2"/>
  <c r="P34" i="2"/>
  <c r="M34" i="2"/>
  <c r="M33" i="2"/>
  <c r="P33" i="2" s="1"/>
  <c r="M32" i="2"/>
  <c r="M31" i="2"/>
  <c r="M26" i="2"/>
  <c r="P26" i="2" s="1"/>
  <c r="N25" i="2"/>
  <c r="N15" i="2" s="1"/>
  <c r="M25" i="2"/>
  <c r="L25" i="2"/>
  <c r="O25" i="2" s="1"/>
  <c r="N24" i="2"/>
  <c r="M24" i="2"/>
  <c r="N23" i="2"/>
  <c r="M23" i="2"/>
  <c r="P23" i="2" s="1"/>
  <c r="N21" i="2"/>
  <c r="M21" i="2"/>
  <c r="P21" i="2" s="1"/>
  <c r="L21" i="2"/>
  <c r="O21" i="2" s="1"/>
  <c r="N19" i="2"/>
  <c r="M19" i="2"/>
  <c r="P19" i="2" s="1"/>
  <c r="L19" i="2"/>
  <c r="O19" i="2" s="1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N330" i="1"/>
  <c r="L317" i="1"/>
  <c r="N313" i="1"/>
  <c r="M313" i="1"/>
  <c r="L313" i="1"/>
  <c r="O313" i="1" s="1"/>
  <c r="N311" i="1"/>
  <c r="J307" i="1"/>
  <c r="L297" i="1"/>
  <c r="N293" i="1"/>
  <c r="M293" i="1"/>
  <c r="L293" i="1"/>
  <c r="O293" i="1" s="1"/>
  <c r="L278" i="1"/>
  <c r="O274" i="1"/>
  <c r="N274" i="1"/>
  <c r="M274" i="1"/>
  <c r="L274" i="1"/>
  <c r="N272" i="1"/>
  <c r="L257" i="1"/>
  <c r="N253" i="1"/>
  <c r="M253" i="1"/>
  <c r="L253" i="1"/>
  <c r="O253" i="1" s="1"/>
  <c r="M251" i="1"/>
  <c r="P251" i="1" s="1"/>
  <c r="J240" i="1"/>
  <c r="L227" i="1"/>
  <c r="N223" i="1"/>
  <c r="M223" i="1"/>
  <c r="L223" i="1"/>
  <c r="O223" i="1" s="1"/>
  <c r="L221" i="1"/>
  <c r="O221" i="1" s="1"/>
  <c r="J214" i="1"/>
  <c r="I214" i="1"/>
  <c r="J198" i="1"/>
  <c r="L147" i="1"/>
  <c r="N143" i="1"/>
  <c r="M143" i="1"/>
  <c r="L143" i="1"/>
  <c r="O143" i="1" s="1"/>
  <c r="M141" i="1"/>
  <c r="P141" i="1" s="1"/>
  <c r="L125" i="1"/>
  <c r="N121" i="1"/>
  <c r="M121" i="1"/>
  <c r="L121" i="1"/>
  <c r="O121" i="1" s="1"/>
  <c r="L101" i="1"/>
  <c r="N97" i="1"/>
  <c r="M97" i="1"/>
  <c r="L97" i="1"/>
  <c r="O97" i="1" s="1"/>
  <c r="L73" i="1"/>
  <c r="N69" i="1"/>
  <c r="M69" i="1"/>
  <c r="L69" i="1"/>
  <c r="M67" i="1"/>
  <c r="P67" i="1" s="1"/>
  <c r="L60" i="1"/>
  <c r="L56" i="1"/>
  <c r="N54" i="1"/>
  <c r="M54" i="1"/>
  <c r="P54" i="1" s="1"/>
  <c r="L54" i="1"/>
  <c r="O54" i="1" s="1"/>
  <c r="L48" i="1"/>
  <c r="L42" i="1" s="1"/>
  <c r="O42" i="1" s="1"/>
  <c r="L44" i="1"/>
  <c r="N42" i="1"/>
  <c r="M42" i="1"/>
  <c r="P42" i="1" s="1"/>
  <c r="P36" i="1"/>
  <c r="O36" i="1"/>
  <c r="P35" i="1"/>
  <c r="O35" i="1"/>
  <c r="M34" i="1"/>
  <c r="P34" i="1" s="1"/>
  <c r="M33" i="1"/>
  <c r="P33" i="1" s="1"/>
  <c r="M32" i="1"/>
  <c r="P32" i="1" s="1"/>
  <c r="M31" i="1"/>
  <c r="M29" i="1" s="1"/>
  <c r="M26" i="1"/>
  <c r="P26" i="1" s="1"/>
  <c r="P25" i="1"/>
  <c r="N25" i="1"/>
  <c r="N15" i="1" s="1"/>
  <c r="M25" i="1"/>
  <c r="N24" i="1"/>
  <c r="M24" i="1"/>
  <c r="P24" i="1" s="1"/>
  <c r="N23" i="1"/>
  <c r="M23" i="1"/>
  <c r="M13" i="1" s="1"/>
  <c r="P13" i="1" s="1"/>
  <c r="N21" i="1"/>
  <c r="M15" i="1"/>
  <c r="P15" i="1" s="1"/>
  <c r="O406" i="18" l="1"/>
  <c r="O406" i="21"/>
  <c r="K423" i="21"/>
  <c r="O435" i="21"/>
  <c r="K595" i="21"/>
  <c r="K417" i="21"/>
  <c r="K429" i="21"/>
  <c r="K630" i="21"/>
  <c r="K401" i="18"/>
  <c r="P29" i="14"/>
  <c r="M28" i="14"/>
  <c r="P28" i="14" s="1"/>
  <c r="P15" i="4"/>
  <c r="M9" i="4"/>
  <c r="P23" i="1"/>
  <c r="L119" i="1"/>
  <c r="O119" i="1" s="1"/>
  <c r="M14" i="5"/>
  <c r="P14" i="5" s="1"/>
  <c r="M15" i="6"/>
  <c r="P15" i="6" s="1"/>
  <c r="M30" i="6"/>
  <c r="P30" i="6" s="1"/>
  <c r="P23" i="9"/>
  <c r="O21" i="10"/>
  <c r="M19" i="11"/>
  <c r="P19" i="11" s="1"/>
  <c r="P26" i="11"/>
  <c r="P31" i="12"/>
  <c r="M11" i="19"/>
  <c r="M19" i="21"/>
  <c r="L25" i="1"/>
  <c r="O25" i="1" s="1"/>
  <c r="L95" i="1"/>
  <c r="O95" i="1" s="1"/>
  <c r="M119" i="1"/>
  <c r="P119" i="1" s="1"/>
  <c r="L291" i="1"/>
  <c r="O291" i="1" s="1"/>
  <c r="L311" i="1"/>
  <c r="O311" i="1" s="1"/>
  <c r="L330" i="1"/>
  <c r="O330" i="1" s="1"/>
  <c r="M11" i="2"/>
  <c r="M13" i="3"/>
  <c r="P13" i="3" s="1"/>
  <c r="O21" i="4"/>
  <c r="M19" i="8"/>
  <c r="P19" i="8" s="1"/>
  <c r="M30" i="9"/>
  <c r="P30" i="9" s="1"/>
  <c r="M30" i="11"/>
  <c r="P30" i="11" s="1"/>
  <c r="M13" i="12"/>
  <c r="P13" i="12" s="1"/>
  <c r="M15" i="13"/>
  <c r="P15" i="13" s="1"/>
  <c r="M14" i="14"/>
  <c r="P14" i="14" s="1"/>
  <c r="P31" i="14"/>
  <c r="M11" i="15"/>
  <c r="P11" i="15" s="1"/>
  <c r="P26" i="17"/>
  <c r="M14" i="18"/>
  <c r="P14" i="18" s="1"/>
  <c r="M19" i="19"/>
  <c r="P19" i="19" s="1"/>
  <c r="M28" i="20"/>
  <c r="P28" i="20" s="1"/>
  <c r="L67" i="1"/>
  <c r="O67" i="1" s="1"/>
  <c r="M95" i="1"/>
  <c r="P95" i="1" s="1"/>
  <c r="L272" i="1"/>
  <c r="O272" i="1" s="1"/>
  <c r="M311" i="1"/>
  <c r="P311" i="1" s="1"/>
  <c r="M330" i="1"/>
  <c r="P330" i="1" s="1"/>
  <c r="M13" i="2"/>
  <c r="P13" i="2" s="1"/>
  <c r="M220" i="2"/>
  <c r="M14" i="3"/>
  <c r="P14" i="3" s="1"/>
  <c r="P32" i="3"/>
  <c r="M11" i="7"/>
  <c r="O21" i="7"/>
  <c r="L19" i="9"/>
  <c r="M14" i="12"/>
  <c r="P14" i="12" s="1"/>
  <c r="P32" i="12"/>
  <c r="M220" i="14"/>
  <c r="L19" i="15"/>
  <c r="O19" i="15" s="1"/>
  <c r="M11" i="16"/>
  <c r="P11" i="16" s="1"/>
  <c r="K499" i="18"/>
  <c r="K420" i="21"/>
  <c r="K432" i="21"/>
  <c r="K449" i="21"/>
  <c r="K633" i="21"/>
  <c r="L15" i="3"/>
  <c r="O15" i="3" s="1"/>
  <c r="M21" i="1"/>
  <c r="M221" i="1"/>
  <c r="P221" i="1" s="1"/>
  <c r="M94" i="3"/>
  <c r="M16" i="5"/>
  <c r="P16" i="5" s="1"/>
  <c r="M329" i="5"/>
  <c r="M9" i="8"/>
  <c r="M11" i="11"/>
  <c r="P11" i="11" s="1"/>
  <c r="N19" i="11"/>
  <c r="M329" i="12"/>
  <c r="O21" i="13"/>
  <c r="P26" i="14"/>
  <c r="L15" i="17"/>
  <c r="O15" i="17" s="1"/>
  <c r="M140" i="18"/>
  <c r="M15" i="21"/>
  <c r="P15" i="21" s="1"/>
  <c r="N19" i="21"/>
  <c r="P34" i="21"/>
  <c r="L21" i="1"/>
  <c r="P21" i="6"/>
  <c r="L15" i="11"/>
  <c r="O15" i="11" s="1"/>
  <c r="P21" i="13"/>
  <c r="L15" i="15"/>
  <c r="O15" i="15" s="1"/>
  <c r="L254" i="16"/>
  <c r="K417" i="16"/>
  <c r="O21" i="19"/>
  <c r="N15" i="21"/>
  <c r="M220" i="3"/>
  <c r="P32" i="8"/>
  <c r="O25" i="11"/>
  <c r="M66" i="12"/>
  <c r="N19" i="16"/>
  <c r="M28" i="16"/>
  <c r="P28" i="16" s="1"/>
  <c r="M66" i="18"/>
  <c r="M53" i="21"/>
  <c r="K426" i="21"/>
  <c r="M11" i="6"/>
  <c r="L19" i="16"/>
  <c r="K270" i="16"/>
  <c r="M13" i="20"/>
  <c r="P13" i="20" s="1"/>
  <c r="K368" i="8"/>
  <c r="K464" i="8"/>
  <c r="K473" i="8"/>
  <c r="K482" i="8"/>
  <c r="K497" i="8"/>
  <c r="O535" i="8"/>
  <c r="K201" i="13"/>
  <c r="P144" i="7"/>
  <c r="L275" i="7"/>
  <c r="L273" i="7" s="1"/>
  <c r="K562" i="7"/>
  <c r="K589" i="7"/>
  <c r="K547" i="4"/>
  <c r="O597" i="6"/>
  <c r="K630" i="8"/>
  <c r="K633" i="8"/>
  <c r="N43" i="21"/>
  <c r="N41" i="21" s="1"/>
  <c r="P57" i="6"/>
  <c r="O380" i="2"/>
  <c r="O383" i="2"/>
  <c r="O401" i="2"/>
  <c r="O404" i="2"/>
  <c r="K80" i="5"/>
  <c r="K173" i="5"/>
  <c r="K419" i="21"/>
  <c r="K465" i="21"/>
  <c r="K547" i="21"/>
  <c r="K551" i="21"/>
  <c r="O553" i="21"/>
  <c r="O580" i="21"/>
  <c r="K591" i="21"/>
  <c r="K616" i="13"/>
  <c r="K200" i="5"/>
  <c r="N298" i="1"/>
  <c r="J108" i="1"/>
  <c r="N96" i="4"/>
  <c r="N94" i="4" s="1"/>
  <c r="K465" i="4"/>
  <c r="N96" i="12"/>
  <c r="N94" i="12" s="1"/>
  <c r="K628" i="12"/>
  <c r="K85" i="15"/>
  <c r="K164" i="4"/>
  <c r="K401" i="11"/>
  <c r="O406" i="11"/>
  <c r="K429" i="11"/>
  <c r="O435" i="11"/>
  <c r="O584" i="11"/>
  <c r="O533" i="13"/>
  <c r="K635" i="13"/>
  <c r="K420" i="2"/>
  <c r="P275" i="4"/>
  <c r="K372" i="7"/>
  <c r="O533" i="7"/>
  <c r="K547" i="7"/>
  <c r="K628" i="10"/>
  <c r="P70" i="11"/>
  <c r="N312" i="11"/>
  <c r="N310" i="11" s="1"/>
  <c r="J77" i="1"/>
  <c r="K416" i="6"/>
  <c r="K419" i="6"/>
  <c r="K428" i="6"/>
  <c r="K431" i="6"/>
  <c r="O102" i="11"/>
  <c r="K111" i="11"/>
  <c r="O435" i="12"/>
  <c r="K449" i="12"/>
  <c r="O455" i="12"/>
  <c r="K466" i="12"/>
  <c r="K626" i="12"/>
  <c r="O601" i="2"/>
  <c r="N601" i="1"/>
  <c r="N120" i="7"/>
  <c r="N118" i="7" s="1"/>
  <c r="M142" i="7"/>
  <c r="M140" i="7" s="1"/>
  <c r="J156" i="1"/>
  <c r="J161" i="1"/>
  <c r="J89" i="1"/>
  <c r="I185" i="1"/>
  <c r="I450" i="1"/>
  <c r="I497" i="1"/>
  <c r="J545" i="1"/>
  <c r="K635" i="12"/>
  <c r="K402" i="14"/>
  <c r="K425" i="14"/>
  <c r="K229" i="19"/>
  <c r="K426" i="20"/>
  <c r="K429" i="20"/>
  <c r="O435" i="20"/>
  <c r="I401" i="1"/>
  <c r="L59" i="1"/>
  <c r="I328" i="1"/>
  <c r="J107" i="1"/>
  <c r="O354" i="6"/>
  <c r="L254" i="10"/>
  <c r="O254" i="10" s="1"/>
  <c r="K270" i="10"/>
  <c r="N68" i="14"/>
  <c r="N66" i="14" s="1"/>
  <c r="J422" i="1"/>
  <c r="J435" i="1"/>
  <c r="J489" i="1"/>
  <c r="J564" i="1"/>
  <c r="J594" i="1"/>
  <c r="J83" i="1"/>
  <c r="I110" i="1"/>
  <c r="I402" i="1"/>
  <c r="I597" i="1"/>
  <c r="N126" i="1"/>
  <c r="J308" i="1"/>
  <c r="M312" i="5"/>
  <c r="P312" i="5" s="1"/>
  <c r="K623" i="5"/>
  <c r="M96" i="14"/>
  <c r="P96" i="14" s="1"/>
  <c r="I343" i="1"/>
  <c r="N385" i="1"/>
  <c r="M144" i="1"/>
  <c r="O102" i="3"/>
  <c r="L122" i="3"/>
  <c r="O122" i="3" s="1"/>
  <c r="K380" i="3"/>
  <c r="O385" i="3"/>
  <c r="K397" i="3"/>
  <c r="K401" i="3"/>
  <c r="O406" i="3"/>
  <c r="K420" i="3"/>
  <c r="K426" i="3"/>
  <c r="O455" i="3"/>
  <c r="K424" i="6"/>
  <c r="K427" i="6"/>
  <c r="L57" i="7"/>
  <c r="O57" i="7" s="1"/>
  <c r="O537" i="10"/>
  <c r="K630" i="10"/>
  <c r="K83" i="11"/>
  <c r="J521" i="1"/>
  <c r="J524" i="1"/>
  <c r="J546" i="1"/>
  <c r="K189" i="13"/>
  <c r="O380" i="14"/>
  <c r="K497" i="14"/>
  <c r="O457" i="18"/>
  <c r="K465" i="18"/>
  <c r="K547" i="18"/>
  <c r="L316" i="1"/>
  <c r="J138" i="1"/>
  <c r="I435" i="1"/>
  <c r="L144" i="5"/>
  <c r="L142" i="5" s="1"/>
  <c r="L140" i="5" s="1"/>
  <c r="K92" i="6"/>
  <c r="N96" i="7"/>
  <c r="N94" i="7" s="1"/>
  <c r="L333" i="9"/>
  <c r="L331" i="9" s="1"/>
  <c r="K343" i="9"/>
  <c r="O349" i="9"/>
  <c r="K629" i="12"/>
  <c r="K219" i="18"/>
  <c r="K149" i="21"/>
  <c r="I369" i="1"/>
  <c r="K369" i="1" s="1"/>
  <c r="L258" i="1"/>
  <c r="O258" i="1" s="1"/>
  <c r="I479" i="1"/>
  <c r="K479" i="1" s="1"/>
  <c r="N581" i="1"/>
  <c r="N273" i="4"/>
  <c r="N271" i="4" s="1"/>
  <c r="K634" i="14"/>
  <c r="K427" i="15"/>
  <c r="N49" i="1"/>
  <c r="N388" i="1"/>
  <c r="J369" i="1"/>
  <c r="J323" i="1"/>
  <c r="K88" i="3"/>
  <c r="L275" i="6"/>
  <c r="L273" i="6" s="1"/>
  <c r="L271" i="6" s="1"/>
  <c r="L70" i="11"/>
  <c r="O70" i="11" s="1"/>
  <c r="N120" i="15"/>
  <c r="N118" i="15" s="1"/>
  <c r="N68" i="20"/>
  <c r="N66" i="20" s="1"/>
  <c r="K628" i="20"/>
  <c r="N358" i="1"/>
  <c r="L99" i="1"/>
  <c r="J106" i="1"/>
  <c r="N314" i="1"/>
  <c r="J321" i="1"/>
  <c r="J326" i="1"/>
  <c r="O337" i="2"/>
  <c r="N142" i="4"/>
  <c r="N140" i="4" s="1"/>
  <c r="N331" i="4"/>
  <c r="N329" i="4" s="1"/>
  <c r="K204" i="15"/>
  <c r="K213" i="15"/>
  <c r="M292" i="18"/>
  <c r="M290" i="18" s="1"/>
  <c r="P290" i="18" s="1"/>
  <c r="O352" i="18"/>
  <c r="K466" i="20"/>
  <c r="O102" i="21"/>
  <c r="L123" i="1"/>
  <c r="J527" i="1"/>
  <c r="J624" i="1"/>
  <c r="K132" i="4"/>
  <c r="K158" i="4"/>
  <c r="L98" i="6"/>
  <c r="L96" i="6" s="1"/>
  <c r="L314" i="7"/>
  <c r="O314" i="7" s="1"/>
  <c r="K465" i="11"/>
  <c r="O455" i="15"/>
  <c r="L70" i="17"/>
  <c r="O70" i="17" s="1"/>
  <c r="K93" i="17"/>
  <c r="L275" i="17"/>
  <c r="O275" i="17" s="1"/>
  <c r="K377" i="18"/>
  <c r="O555" i="18"/>
  <c r="K560" i="18"/>
  <c r="I65" i="1"/>
  <c r="J155" i="1"/>
  <c r="L354" i="1"/>
  <c r="J281" i="1"/>
  <c r="K132" i="8"/>
  <c r="O459" i="15"/>
  <c r="K132" i="20"/>
  <c r="K93" i="21"/>
  <c r="I620" i="1"/>
  <c r="J132" i="1"/>
  <c r="L334" i="1"/>
  <c r="J65" i="1"/>
  <c r="I85" i="1"/>
  <c r="N355" i="1"/>
  <c r="N458" i="1"/>
  <c r="I266" i="1"/>
  <c r="N61" i="1"/>
  <c r="J112" i="1"/>
  <c r="J185" i="1"/>
  <c r="J189" i="1"/>
  <c r="J199" i="1"/>
  <c r="J203" i="1"/>
  <c r="J343" i="1"/>
  <c r="L122" i="4"/>
  <c r="O122" i="4" s="1"/>
  <c r="O148" i="4"/>
  <c r="L148" i="1"/>
  <c r="O148" i="1" s="1"/>
  <c r="K219" i="4"/>
  <c r="K158" i="14"/>
  <c r="M57" i="1"/>
  <c r="M55" i="1" s="1"/>
  <c r="I633" i="1"/>
  <c r="J289" i="1"/>
  <c r="J300" i="1"/>
  <c r="J374" i="1"/>
  <c r="N383" i="1"/>
  <c r="K132" i="3"/>
  <c r="I132" i="1"/>
  <c r="K138" i="3"/>
  <c r="I138" i="1"/>
  <c r="K573" i="3"/>
  <c r="O601" i="3"/>
  <c r="K628" i="3"/>
  <c r="P70" i="4"/>
  <c r="M68" i="4"/>
  <c r="P68" i="4" s="1"/>
  <c r="J131" i="1"/>
  <c r="O347" i="17"/>
  <c r="P122" i="16"/>
  <c r="M120" i="16"/>
  <c r="L126" i="1"/>
  <c r="O126" i="1" s="1"/>
  <c r="I339" i="1"/>
  <c r="K339" i="1" s="1"/>
  <c r="N294" i="1"/>
  <c r="K513" i="2"/>
  <c r="I513" i="1"/>
  <c r="K513" i="1" s="1"/>
  <c r="N456" i="1"/>
  <c r="J509" i="1"/>
  <c r="J518" i="1"/>
  <c r="J533" i="1"/>
  <c r="N535" i="1"/>
  <c r="N539" i="1"/>
  <c r="N552" i="1"/>
  <c r="N555" i="1"/>
  <c r="J577" i="1"/>
  <c r="J608" i="1"/>
  <c r="J612" i="1"/>
  <c r="J618" i="1"/>
  <c r="K498" i="4"/>
  <c r="P254" i="5"/>
  <c r="P294" i="8"/>
  <c r="M292" i="8"/>
  <c r="P292" i="8" s="1"/>
  <c r="K547" i="8"/>
  <c r="O580" i="8"/>
  <c r="K631" i="12"/>
  <c r="K427" i="16"/>
  <c r="N349" i="1"/>
  <c r="K426" i="2"/>
  <c r="N463" i="1"/>
  <c r="K632" i="4"/>
  <c r="K635" i="4"/>
  <c r="K562" i="5"/>
  <c r="O564" i="5"/>
  <c r="K270" i="8"/>
  <c r="N252" i="9"/>
  <c r="N250" i="9" s="1"/>
  <c r="K370" i="9"/>
  <c r="K380" i="9"/>
  <c r="O385" i="9"/>
  <c r="K417" i="9"/>
  <c r="K423" i="9"/>
  <c r="K429" i="9"/>
  <c r="O435" i="9"/>
  <c r="O537" i="9"/>
  <c r="O597" i="9"/>
  <c r="O459" i="11"/>
  <c r="K464" i="11"/>
  <c r="K473" i="11"/>
  <c r="K482" i="11"/>
  <c r="K497" i="11"/>
  <c r="K533" i="11"/>
  <c r="O535" i="11"/>
  <c r="K563" i="11"/>
  <c r="N55" i="13"/>
  <c r="N53" i="13" s="1"/>
  <c r="L275" i="13"/>
  <c r="L273" i="13" s="1"/>
  <c r="O401" i="13"/>
  <c r="K370" i="14"/>
  <c r="K429" i="14"/>
  <c r="K432" i="14"/>
  <c r="O533" i="14"/>
  <c r="K416" i="15"/>
  <c r="O457" i="15"/>
  <c r="K149" i="16"/>
  <c r="K173" i="16"/>
  <c r="K200" i="16"/>
  <c r="K285" i="16"/>
  <c r="L98" i="18"/>
  <c r="O98" i="18" s="1"/>
  <c r="K164" i="18"/>
  <c r="O457" i="19"/>
  <c r="K465" i="19"/>
  <c r="K158" i="20"/>
  <c r="K396" i="20"/>
  <c r="K455" i="20"/>
  <c r="N32" i="2"/>
  <c r="N30" i="2" s="1"/>
  <c r="J449" i="1"/>
  <c r="L100" i="1"/>
  <c r="N605" i="1"/>
  <c r="J614" i="1"/>
  <c r="J620" i="1"/>
  <c r="L57" i="3"/>
  <c r="L55" i="3" s="1"/>
  <c r="N120" i="3"/>
  <c r="N118" i="3" s="1"/>
  <c r="K149" i="6"/>
  <c r="O385" i="6"/>
  <c r="O406" i="6"/>
  <c r="K426" i="6"/>
  <c r="K432" i="6"/>
  <c r="N142" i="7"/>
  <c r="N140" i="7" s="1"/>
  <c r="K563" i="21"/>
  <c r="I374" i="1"/>
  <c r="J432" i="1"/>
  <c r="J90" i="1"/>
  <c r="J611" i="1"/>
  <c r="J630" i="1"/>
  <c r="M254" i="1"/>
  <c r="L405" i="1"/>
  <c r="O405" i="1" s="1"/>
  <c r="K618" i="3"/>
  <c r="K633" i="3"/>
  <c r="N55" i="4"/>
  <c r="N53" i="4" s="1"/>
  <c r="L144" i="4"/>
  <c r="O144" i="4" s="1"/>
  <c r="K285" i="4"/>
  <c r="K381" i="4"/>
  <c r="N222" i="5"/>
  <c r="N220" i="5" s="1"/>
  <c r="N292" i="5"/>
  <c r="N290" i="5" s="1"/>
  <c r="K631" i="5"/>
  <c r="K634" i="5"/>
  <c r="N120" i="6"/>
  <c r="N118" i="6" s="1"/>
  <c r="K306" i="6"/>
  <c r="O380" i="6"/>
  <c r="O49" i="7"/>
  <c r="K634" i="10"/>
  <c r="N252" i="11"/>
  <c r="N250" i="11" s="1"/>
  <c r="K620" i="12"/>
  <c r="K619" i="14"/>
  <c r="K429" i="16"/>
  <c r="O584" i="16"/>
  <c r="K589" i="16"/>
  <c r="K595" i="16"/>
  <c r="O597" i="16"/>
  <c r="K65" i="17"/>
  <c r="K341" i="18"/>
  <c r="O347" i="18"/>
  <c r="K497" i="18"/>
  <c r="K158" i="19"/>
  <c r="I368" i="1"/>
  <c r="N443" i="1"/>
  <c r="I451" i="1"/>
  <c r="J113" i="1"/>
  <c r="J84" i="1"/>
  <c r="J87" i="1"/>
  <c r="K266" i="2"/>
  <c r="K349" i="2"/>
  <c r="O354" i="2"/>
  <c r="L333" i="3"/>
  <c r="L331" i="3" s="1"/>
  <c r="O601" i="4"/>
  <c r="I631" i="1"/>
  <c r="K185" i="5"/>
  <c r="K189" i="5"/>
  <c r="K199" i="5"/>
  <c r="N252" i="5"/>
  <c r="N250" i="5" s="1"/>
  <c r="K421" i="5"/>
  <c r="K497" i="5"/>
  <c r="K632" i="5"/>
  <c r="J320" i="1"/>
  <c r="K349" i="7"/>
  <c r="O354" i="7"/>
  <c r="N384" i="1"/>
  <c r="N410" i="1"/>
  <c r="N222" i="8"/>
  <c r="N220" i="8" s="1"/>
  <c r="N55" i="10"/>
  <c r="N53" i="10" s="1"/>
  <c r="L314" i="10"/>
  <c r="L312" i="10" s="1"/>
  <c r="O312" i="10" s="1"/>
  <c r="L294" i="13"/>
  <c r="O294" i="13" s="1"/>
  <c r="P333" i="13"/>
  <c r="K381" i="13"/>
  <c r="K396" i="13"/>
  <c r="K591" i="13"/>
  <c r="K597" i="13"/>
  <c r="L45" i="14"/>
  <c r="L43" i="14" s="1"/>
  <c r="L41" i="14" s="1"/>
  <c r="K185" i="14"/>
  <c r="K189" i="14"/>
  <c r="K215" i="15"/>
  <c r="K219" i="15"/>
  <c r="N252" i="15"/>
  <c r="N250" i="15" s="1"/>
  <c r="N55" i="16"/>
  <c r="P55" i="16" s="1"/>
  <c r="K368" i="16"/>
  <c r="K473" i="17"/>
  <c r="K482" i="17"/>
  <c r="K533" i="17"/>
  <c r="K563" i="17"/>
  <c r="O568" i="17"/>
  <c r="K580" i="17"/>
  <c r="K634" i="17"/>
  <c r="K533" i="19"/>
  <c r="K229" i="20"/>
  <c r="K418" i="20"/>
  <c r="K430" i="20"/>
  <c r="O439" i="20"/>
  <c r="O580" i="20"/>
  <c r="K591" i="20"/>
  <c r="K597" i="20"/>
  <c r="N222" i="21"/>
  <c r="N220" i="21" s="1"/>
  <c r="K369" i="9"/>
  <c r="I367" i="9"/>
  <c r="K367" i="9" s="1"/>
  <c r="J237" i="1"/>
  <c r="L45" i="2"/>
  <c r="O45" i="2" s="1"/>
  <c r="K149" i="2"/>
  <c r="N122" i="1"/>
  <c r="J129" i="1"/>
  <c r="J154" i="1"/>
  <c r="J164" i="1"/>
  <c r="L57" i="2"/>
  <c r="L55" i="2" s="1"/>
  <c r="L53" i="2" s="1"/>
  <c r="J416" i="1"/>
  <c r="J419" i="1"/>
  <c r="J428" i="1"/>
  <c r="J431" i="1"/>
  <c r="J283" i="1"/>
  <c r="J269" i="1"/>
  <c r="I349" i="1"/>
  <c r="I397" i="1"/>
  <c r="I449" i="1"/>
  <c r="J394" i="1"/>
  <c r="J424" i="1"/>
  <c r="N436" i="1"/>
  <c r="J76" i="1"/>
  <c r="J362" i="1"/>
  <c r="J367" i="1"/>
  <c r="J370" i="1"/>
  <c r="J373" i="1"/>
  <c r="I380" i="1"/>
  <c r="J561" i="1"/>
  <c r="N566" i="1"/>
  <c r="J575" i="1"/>
  <c r="J88" i="1"/>
  <c r="P333" i="2"/>
  <c r="K328" i="3"/>
  <c r="N440" i="1"/>
  <c r="J447" i="1"/>
  <c r="I498" i="1"/>
  <c r="K564" i="4"/>
  <c r="J530" i="1"/>
  <c r="K533" i="5"/>
  <c r="K611" i="5"/>
  <c r="K219" i="6"/>
  <c r="K381" i="6"/>
  <c r="K450" i="6"/>
  <c r="K229" i="8"/>
  <c r="N252" i="8"/>
  <c r="N250" i="8" s="1"/>
  <c r="K416" i="9"/>
  <c r="K422" i="9"/>
  <c r="K428" i="9"/>
  <c r="K455" i="9"/>
  <c r="O457" i="9"/>
  <c r="L294" i="11"/>
  <c r="L292" i="11" s="1"/>
  <c r="K328" i="11"/>
  <c r="K398" i="11"/>
  <c r="K427" i="11"/>
  <c r="O568" i="11"/>
  <c r="K573" i="11"/>
  <c r="K622" i="11"/>
  <c r="K635" i="11"/>
  <c r="M120" i="13"/>
  <c r="K350" i="15"/>
  <c r="K422" i="15"/>
  <c r="K428" i="15"/>
  <c r="M53" i="16"/>
  <c r="K611" i="17"/>
  <c r="K426" i="18"/>
  <c r="K449" i="18"/>
  <c r="K619" i="18"/>
  <c r="N142" i="19"/>
  <c r="N140" i="19" s="1"/>
  <c r="N222" i="19"/>
  <c r="P222" i="19" s="1"/>
  <c r="L98" i="21"/>
  <c r="L96" i="21" s="1"/>
  <c r="K164" i="21"/>
  <c r="L294" i="21"/>
  <c r="L292" i="21" s="1"/>
  <c r="O292" i="21" s="1"/>
  <c r="K340" i="21"/>
  <c r="K229" i="2"/>
  <c r="J615" i="1"/>
  <c r="J628" i="1"/>
  <c r="I93" i="1"/>
  <c r="L146" i="1"/>
  <c r="J160" i="1"/>
  <c r="J169" i="1"/>
  <c r="J187" i="1"/>
  <c r="J196" i="1"/>
  <c r="K349" i="3"/>
  <c r="N312" i="5"/>
  <c r="N310" i="5" s="1"/>
  <c r="K423" i="5"/>
  <c r="O435" i="5"/>
  <c r="K449" i="5"/>
  <c r="N96" i="8"/>
  <c r="N94" i="8" s="1"/>
  <c r="L57" i="10"/>
  <c r="L55" i="10" s="1"/>
  <c r="O533" i="11"/>
  <c r="K620" i="11"/>
  <c r="K219" i="14"/>
  <c r="N222" i="14"/>
  <c r="N220" i="14" s="1"/>
  <c r="K345" i="15"/>
  <c r="N312" i="17"/>
  <c r="N310" i="17" s="1"/>
  <c r="K473" i="18"/>
  <c r="L57" i="19"/>
  <c r="L55" i="19" s="1"/>
  <c r="L53" i="19" s="1"/>
  <c r="N68" i="19"/>
  <c r="N66" i="19" s="1"/>
  <c r="K634" i="19"/>
  <c r="O352" i="20"/>
  <c r="N569" i="1"/>
  <c r="L580" i="1"/>
  <c r="I591" i="1"/>
  <c r="N602" i="1"/>
  <c r="J609" i="1"/>
  <c r="I613" i="1"/>
  <c r="I622" i="1"/>
  <c r="K64" i="3"/>
  <c r="K621" i="5"/>
  <c r="K376" i="6"/>
  <c r="N55" i="7"/>
  <c r="N53" i="7" s="1"/>
  <c r="K229" i="7"/>
  <c r="K435" i="8"/>
  <c r="L224" i="9"/>
  <c r="O224" i="9" s="1"/>
  <c r="K270" i="11"/>
  <c r="K372" i="11"/>
  <c r="K396" i="11"/>
  <c r="K419" i="11"/>
  <c r="O354" i="12"/>
  <c r="L45" i="13"/>
  <c r="O45" i="13" s="1"/>
  <c r="L34" i="16"/>
  <c r="K419" i="16"/>
  <c r="N55" i="3"/>
  <c r="P55" i="3" s="1"/>
  <c r="K633" i="4"/>
  <c r="K622" i="8"/>
  <c r="N331" i="10"/>
  <c r="N329" i="10" s="1"/>
  <c r="K533" i="10"/>
  <c r="I367" i="11"/>
  <c r="K367" i="11" s="1"/>
  <c r="K377" i="13"/>
  <c r="K450" i="13"/>
  <c r="N120" i="14"/>
  <c r="N118" i="14" s="1"/>
  <c r="K108" i="17"/>
  <c r="K189" i="18"/>
  <c r="P224" i="18"/>
  <c r="N120" i="20"/>
  <c r="N118" i="20" s="1"/>
  <c r="K267" i="20"/>
  <c r="L275" i="20"/>
  <c r="L273" i="20" s="1"/>
  <c r="K368" i="20"/>
  <c r="N252" i="21"/>
  <c r="N250" i="21" s="1"/>
  <c r="L144" i="2"/>
  <c r="L142" i="2" s="1"/>
  <c r="K164" i="2"/>
  <c r="N292" i="2"/>
  <c r="N290" i="2" s="1"/>
  <c r="O459" i="3"/>
  <c r="K173" i="4"/>
  <c r="K200" i="4"/>
  <c r="O380" i="4"/>
  <c r="O383" i="4"/>
  <c r="O401" i="4"/>
  <c r="K421" i="4"/>
  <c r="K424" i="4"/>
  <c r="K381" i="5"/>
  <c r="K419" i="5"/>
  <c r="K425" i="5"/>
  <c r="K431" i="5"/>
  <c r="K435" i="5"/>
  <c r="K455" i="5"/>
  <c r="K465" i="5"/>
  <c r="K110" i="6"/>
  <c r="P122" i="6"/>
  <c r="K547" i="6"/>
  <c r="O601" i="6"/>
  <c r="K628" i="6"/>
  <c r="K631" i="6"/>
  <c r="K634" i="6"/>
  <c r="K173" i="7"/>
  <c r="K186" i="7"/>
  <c r="K200" i="7"/>
  <c r="O555" i="7"/>
  <c r="K593" i="7"/>
  <c r="K88" i="8"/>
  <c r="K423" i="8"/>
  <c r="K429" i="8"/>
  <c r="O435" i="8"/>
  <c r="K611" i="8"/>
  <c r="L294" i="9"/>
  <c r="O294" i="9" s="1"/>
  <c r="K164" i="10"/>
  <c r="K173" i="10"/>
  <c r="K186" i="10"/>
  <c r="K200" i="10"/>
  <c r="P333" i="10"/>
  <c r="K345" i="10"/>
  <c r="K349" i="10"/>
  <c r="O354" i="10"/>
  <c r="K396" i="10"/>
  <c r="K631" i="10"/>
  <c r="O537" i="11"/>
  <c r="K340" i="12"/>
  <c r="K343" i="12"/>
  <c r="O349" i="12"/>
  <c r="O352" i="12"/>
  <c r="K112" i="13"/>
  <c r="K164" i="14"/>
  <c r="K173" i="14"/>
  <c r="K345" i="14"/>
  <c r="K455" i="14"/>
  <c r="K533" i="14"/>
  <c r="K65" i="15"/>
  <c r="P98" i="17"/>
  <c r="K370" i="17"/>
  <c r="K376" i="17"/>
  <c r="K380" i="17"/>
  <c r="O385" i="17"/>
  <c r="K397" i="17"/>
  <c r="K401" i="17"/>
  <c r="O599" i="18"/>
  <c r="K64" i="19"/>
  <c r="K464" i="19"/>
  <c r="N142" i="20"/>
  <c r="N140" i="20" s="1"/>
  <c r="L224" i="20"/>
  <c r="O224" i="20" s="1"/>
  <c r="K533" i="20"/>
  <c r="O535" i="20"/>
  <c r="O584" i="20"/>
  <c r="K176" i="21"/>
  <c r="K189" i="21"/>
  <c r="I342" i="1"/>
  <c r="K342" i="1" s="1"/>
  <c r="I470" i="1"/>
  <c r="K470" i="1" s="1"/>
  <c r="I485" i="1"/>
  <c r="K485" i="1" s="1"/>
  <c r="O601" i="12"/>
  <c r="P70" i="16"/>
  <c r="M68" i="16"/>
  <c r="P68" i="16" s="1"/>
  <c r="J427" i="1"/>
  <c r="I471" i="1"/>
  <c r="K471" i="1" s="1"/>
  <c r="I486" i="1"/>
  <c r="K486" i="1" s="1"/>
  <c r="I507" i="1"/>
  <c r="K507" i="1" s="1"/>
  <c r="L72" i="1"/>
  <c r="I516" i="1"/>
  <c r="I519" i="1"/>
  <c r="I522" i="1"/>
  <c r="I525" i="1"/>
  <c r="I528" i="1"/>
  <c r="I531" i="1"/>
  <c r="N540" i="1"/>
  <c r="I547" i="1"/>
  <c r="J82" i="1"/>
  <c r="P98" i="5"/>
  <c r="M96" i="5"/>
  <c r="M94" i="5" s="1"/>
  <c r="I489" i="1"/>
  <c r="K489" i="1" s="1"/>
  <c r="I509" i="1"/>
  <c r="K509" i="1" s="1"/>
  <c r="J414" i="1"/>
  <c r="O597" i="3"/>
  <c r="L318" i="1"/>
  <c r="O318" i="1" s="1"/>
  <c r="L459" i="1"/>
  <c r="I464" i="1"/>
  <c r="I473" i="1"/>
  <c r="M333" i="1"/>
  <c r="N380" i="1"/>
  <c r="I467" i="1"/>
  <c r="K467" i="1" s="1"/>
  <c r="I476" i="1"/>
  <c r="K476" i="1" s="1"/>
  <c r="I494" i="1"/>
  <c r="K494" i="1" s="1"/>
  <c r="I510" i="1"/>
  <c r="K510" i="1" s="1"/>
  <c r="I87" i="1"/>
  <c r="J114" i="1"/>
  <c r="L279" i="1"/>
  <c r="O279" i="1" s="1"/>
  <c r="I285" i="1"/>
  <c r="J306" i="1"/>
  <c r="J322" i="1"/>
  <c r="N337" i="1"/>
  <c r="L347" i="1"/>
  <c r="N357" i="1"/>
  <c r="J364" i="1"/>
  <c r="N387" i="1"/>
  <c r="J398" i="1"/>
  <c r="N401" i="1"/>
  <c r="N404" i="1"/>
  <c r="N408" i="1"/>
  <c r="J415" i="1"/>
  <c r="J418" i="1"/>
  <c r="I424" i="1"/>
  <c r="J445" i="1"/>
  <c r="K481" i="2"/>
  <c r="J516" i="1"/>
  <c r="J519" i="1"/>
  <c r="J522" i="1"/>
  <c r="J525" i="1"/>
  <c r="J528" i="1"/>
  <c r="J531" i="1"/>
  <c r="N536" i="1"/>
  <c r="N541" i="1"/>
  <c r="J547" i="1"/>
  <c r="J551" i="1"/>
  <c r="N570" i="1"/>
  <c r="J578" i="1"/>
  <c r="J616" i="1"/>
  <c r="J64" i="1"/>
  <c r="J93" i="1"/>
  <c r="J115" i="1"/>
  <c r="K270" i="3"/>
  <c r="K432" i="3"/>
  <c r="K455" i="3"/>
  <c r="K427" i="4"/>
  <c r="K430" i="4"/>
  <c r="K267" i="5"/>
  <c r="L275" i="5"/>
  <c r="L273" i="5" s="1"/>
  <c r="K349" i="5"/>
  <c r="K199" i="6"/>
  <c r="K264" i="6"/>
  <c r="K267" i="6"/>
  <c r="K474" i="6"/>
  <c r="O599" i="6"/>
  <c r="K632" i="6"/>
  <c r="O102" i="7"/>
  <c r="K108" i="7"/>
  <c r="L254" i="7"/>
  <c r="O254" i="7" s="1"/>
  <c r="K423" i="7"/>
  <c r="K498" i="7"/>
  <c r="O601" i="7"/>
  <c r="K285" i="8"/>
  <c r="L294" i="8"/>
  <c r="O294" i="8" s="1"/>
  <c r="N331" i="8"/>
  <c r="N329" i="8" s="1"/>
  <c r="K370" i="8"/>
  <c r="K376" i="8"/>
  <c r="K613" i="8"/>
  <c r="K628" i="8"/>
  <c r="K631" i="8"/>
  <c r="K634" i="8"/>
  <c r="L122" i="9"/>
  <c r="O122" i="9" s="1"/>
  <c r="K108" i="10"/>
  <c r="K111" i="10"/>
  <c r="K564" i="10"/>
  <c r="K580" i="10"/>
  <c r="O582" i="10"/>
  <c r="K625" i="10"/>
  <c r="K629" i="10"/>
  <c r="K80" i="11"/>
  <c r="L122" i="11"/>
  <c r="L120" i="11" s="1"/>
  <c r="K428" i="11"/>
  <c r="K435" i="11"/>
  <c r="O437" i="11"/>
  <c r="K455" i="11"/>
  <c r="K630" i="11"/>
  <c r="L275" i="12"/>
  <c r="O275" i="12" s="1"/>
  <c r="K349" i="12"/>
  <c r="K377" i="12"/>
  <c r="K398" i="12"/>
  <c r="O401" i="12"/>
  <c r="L70" i="2"/>
  <c r="O70" i="2" s="1"/>
  <c r="J78" i="1"/>
  <c r="N228" i="1"/>
  <c r="J234" i="1"/>
  <c r="J238" i="1"/>
  <c r="J244" i="1"/>
  <c r="J261" i="1"/>
  <c r="J285" i="1"/>
  <c r="J302" i="1"/>
  <c r="L384" i="1"/>
  <c r="O384" i="1" s="1"/>
  <c r="I396" i="1"/>
  <c r="J399" i="1"/>
  <c r="K473" i="2"/>
  <c r="K595" i="2"/>
  <c r="O597" i="2"/>
  <c r="I623" i="1"/>
  <c r="I626" i="1"/>
  <c r="I630" i="1"/>
  <c r="J325" i="1"/>
  <c r="I340" i="1"/>
  <c r="L352" i="1"/>
  <c r="K345" i="4"/>
  <c r="N331" i="5"/>
  <c r="N329" i="5" s="1"/>
  <c r="I375" i="1"/>
  <c r="J378" i="1"/>
  <c r="I289" i="1"/>
  <c r="I304" i="1"/>
  <c r="K309" i="6"/>
  <c r="N333" i="1"/>
  <c r="K418" i="6"/>
  <c r="K430" i="6"/>
  <c r="L70" i="7"/>
  <c r="O70" i="7" s="1"/>
  <c r="J246" i="1"/>
  <c r="O580" i="7"/>
  <c r="K591" i="7"/>
  <c r="K597" i="7"/>
  <c r="O537" i="8"/>
  <c r="N45" i="1"/>
  <c r="N70" i="1"/>
  <c r="J81" i="1"/>
  <c r="O601" i="9"/>
  <c r="K628" i="9"/>
  <c r="K631" i="9"/>
  <c r="K634" i="9"/>
  <c r="N43" i="10"/>
  <c r="N68" i="10"/>
  <c r="N66" i="10" s="1"/>
  <c r="K285" i="10"/>
  <c r="L333" i="10"/>
  <c r="O333" i="10" s="1"/>
  <c r="N43" i="11"/>
  <c r="N41" i="11" s="1"/>
  <c r="K199" i="11"/>
  <c r="N331" i="11"/>
  <c r="N329" i="11" s="1"/>
  <c r="K474" i="11"/>
  <c r="K498" i="11"/>
  <c r="O349" i="13"/>
  <c r="J157" i="1"/>
  <c r="L255" i="1"/>
  <c r="J381" i="1"/>
  <c r="N460" i="1"/>
  <c r="J479" i="1"/>
  <c r="J482" i="1"/>
  <c r="J485" i="1"/>
  <c r="J488" i="1"/>
  <c r="J491" i="1"/>
  <c r="J494" i="1"/>
  <c r="N534" i="1"/>
  <c r="N551" i="1"/>
  <c r="N559" i="1"/>
  <c r="J576" i="1"/>
  <c r="J579" i="1"/>
  <c r="J592" i="1"/>
  <c r="N597" i="1"/>
  <c r="J623" i="1"/>
  <c r="J626" i="1"/>
  <c r="J633" i="1"/>
  <c r="J340" i="1"/>
  <c r="J346" i="1"/>
  <c r="K424" i="3"/>
  <c r="J217" i="1"/>
  <c r="N568" i="1"/>
  <c r="K110" i="5"/>
  <c r="J361" i="1"/>
  <c r="J366" i="1"/>
  <c r="N439" i="1"/>
  <c r="J446" i="1"/>
  <c r="K580" i="6"/>
  <c r="K593" i="6"/>
  <c r="J181" i="1"/>
  <c r="L225" i="1"/>
  <c r="K341" i="7"/>
  <c r="O347" i="7"/>
  <c r="O380" i="7"/>
  <c r="K421" i="7"/>
  <c r="J104" i="1"/>
  <c r="I109" i="1"/>
  <c r="I112" i="1"/>
  <c r="I612" i="1"/>
  <c r="I618" i="1"/>
  <c r="I81" i="1"/>
  <c r="J86" i="1"/>
  <c r="N98" i="1"/>
  <c r="J105" i="1"/>
  <c r="J109" i="1"/>
  <c r="O404" i="12"/>
  <c r="L47" i="1"/>
  <c r="J128" i="1"/>
  <c r="I133" i="1"/>
  <c r="J163" i="1"/>
  <c r="J270" i="1"/>
  <c r="J282" i="1"/>
  <c r="J287" i="1"/>
  <c r="K304" i="2"/>
  <c r="O385" i="2"/>
  <c r="K401" i="2"/>
  <c r="O406" i="2"/>
  <c r="J425" i="1"/>
  <c r="J451" i="1"/>
  <c r="J455" i="1"/>
  <c r="I474" i="1"/>
  <c r="J497" i="1"/>
  <c r="J500" i="1"/>
  <c r="L535" i="1"/>
  <c r="N538" i="1"/>
  <c r="J549" i="1"/>
  <c r="O568" i="2"/>
  <c r="J260" i="1"/>
  <c r="J284" i="1"/>
  <c r="O599" i="3"/>
  <c r="K629" i="3"/>
  <c r="N273" i="5"/>
  <c r="N271" i="5" s="1"/>
  <c r="K481" i="5"/>
  <c r="L122" i="6"/>
  <c r="O122" i="6" s="1"/>
  <c r="L144" i="6"/>
  <c r="O144" i="6" s="1"/>
  <c r="K368" i="6"/>
  <c r="K435" i="6"/>
  <c r="O437" i="6"/>
  <c r="K455" i="6"/>
  <c r="O457" i="6"/>
  <c r="L144" i="7"/>
  <c r="O144" i="7" s="1"/>
  <c r="L224" i="8"/>
  <c r="O224" i="8" s="1"/>
  <c r="N312" i="8"/>
  <c r="N310" i="8" s="1"/>
  <c r="O337" i="8"/>
  <c r="K341" i="8"/>
  <c r="O439" i="8"/>
  <c r="K563" i="8"/>
  <c r="O568" i="8"/>
  <c r="K573" i="8"/>
  <c r="K580" i="8"/>
  <c r="O582" i="8"/>
  <c r="K620" i="8"/>
  <c r="K64" i="9"/>
  <c r="N120" i="9"/>
  <c r="N118" i="9" s="1"/>
  <c r="L275" i="9"/>
  <c r="L273" i="9" s="1"/>
  <c r="L144" i="10"/>
  <c r="O144" i="10" s="1"/>
  <c r="K635" i="10"/>
  <c r="N68" i="11"/>
  <c r="N66" i="11" s="1"/>
  <c r="L98" i="11"/>
  <c r="L96" i="11" s="1"/>
  <c r="L94" i="11" s="1"/>
  <c r="K164" i="11"/>
  <c r="K173" i="11"/>
  <c r="K200" i="11"/>
  <c r="L224" i="11"/>
  <c r="O224" i="11" s="1"/>
  <c r="K370" i="11"/>
  <c r="L294" i="12"/>
  <c r="O294" i="12" s="1"/>
  <c r="K402" i="12"/>
  <c r="K474" i="12"/>
  <c r="K614" i="12"/>
  <c r="N120" i="2"/>
  <c r="N118" i="2" s="1"/>
  <c r="J392" i="1"/>
  <c r="N403" i="1"/>
  <c r="K432" i="2"/>
  <c r="N442" i="1"/>
  <c r="L455" i="1"/>
  <c r="J492" i="1"/>
  <c r="J506" i="1"/>
  <c r="J512" i="1"/>
  <c r="J550" i="1"/>
  <c r="J560" i="1"/>
  <c r="N565" i="1"/>
  <c r="J133" i="1"/>
  <c r="L144" i="3"/>
  <c r="O144" i="3" s="1"/>
  <c r="J159" i="1"/>
  <c r="J173" i="1"/>
  <c r="J213" i="1"/>
  <c r="J218" i="1"/>
  <c r="K381" i="3"/>
  <c r="K416" i="3"/>
  <c r="K422" i="3"/>
  <c r="K428" i="3"/>
  <c r="K435" i="3"/>
  <c r="K635" i="3"/>
  <c r="M273" i="4"/>
  <c r="K423" i="4"/>
  <c r="K426" i="4"/>
  <c r="K429" i="4"/>
  <c r="K432" i="4"/>
  <c r="K449" i="4"/>
  <c r="O455" i="4"/>
  <c r="K466" i="4"/>
  <c r="K474" i="4"/>
  <c r="K562" i="4"/>
  <c r="N96" i="5"/>
  <c r="K235" i="5"/>
  <c r="K109" i="6"/>
  <c r="K201" i="6"/>
  <c r="K417" i="6"/>
  <c r="K420" i="6"/>
  <c r="K423" i="6"/>
  <c r="K429" i="6"/>
  <c r="K482" i="6"/>
  <c r="K419" i="7"/>
  <c r="K435" i="7"/>
  <c r="O459" i="7"/>
  <c r="K186" i="8"/>
  <c r="K200" i="8"/>
  <c r="O533" i="8"/>
  <c r="K612" i="8"/>
  <c r="L98" i="9"/>
  <c r="O98" i="9" s="1"/>
  <c r="K110" i="9"/>
  <c r="K80" i="10"/>
  <c r="K86" i="10"/>
  <c r="O439" i="10"/>
  <c r="K573" i="10"/>
  <c r="K589" i="10"/>
  <c r="N120" i="11"/>
  <c r="N118" i="11" s="1"/>
  <c r="N292" i="11"/>
  <c r="N290" i="11" s="1"/>
  <c r="O383" i="11"/>
  <c r="K547" i="11"/>
  <c r="K580" i="11"/>
  <c r="O582" i="11"/>
  <c r="K350" i="12"/>
  <c r="O533" i="12"/>
  <c r="O568" i="12"/>
  <c r="K573" i="12"/>
  <c r="O439" i="15"/>
  <c r="J264" i="1"/>
  <c r="J420" i="1"/>
  <c r="I372" i="1"/>
  <c r="J175" i="1"/>
  <c r="J188" i="1"/>
  <c r="J210" i="1"/>
  <c r="J215" i="1"/>
  <c r="I270" i="1"/>
  <c r="K634" i="12"/>
  <c r="L254" i="13"/>
  <c r="O254" i="13" s="1"/>
  <c r="K270" i="13"/>
  <c r="N312" i="13"/>
  <c r="N310" i="13" s="1"/>
  <c r="K418" i="13"/>
  <c r="K424" i="13"/>
  <c r="K430" i="13"/>
  <c r="O439" i="13"/>
  <c r="K481" i="13"/>
  <c r="K551" i="13"/>
  <c r="O582" i="13"/>
  <c r="L144" i="14"/>
  <c r="O144" i="14" s="1"/>
  <c r="K428" i="14"/>
  <c r="K435" i="14"/>
  <c r="O566" i="14"/>
  <c r="K591" i="14"/>
  <c r="O599" i="14"/>
  <c r="K632" i="14"/>
  <c r="K635" i="14"/>
  <c r="L254" i="15"/>
  <c r="O254" i="15" s="1"/>
  <c r="K266" i="15"/>
  <c r="K368" i="15"/>
  <c r="K377" i="15"/>
  <c r="K417" i="15"/>
  <c r="K420" i="15"/>
  <c r="K429" i="15"/>
  <c r="K432" i="15"/>
  <c r="K449" i="15"/>
  <c r="O533" i="15"/>
  <c r="O580" i="15"/>
  <c r="L122" i="16"/>
  <c r="O122" i="16" s="1"/>
  <c r="L294" i="16"/>
  <c r="O294" i="16" s="1"/>
  <c r="K421" i="16"/>
  <c r="K424" i="16"/>
  <c r="L45" i="17"/>
  <c r="O45" i="17" s="1"/>
  <c r="P70" i="17"/>
  <c r="N96" i="17"/>
  <c r="N94" i="17" s="1"/>
  <c r="N142" i="17"/>
  <c r="N140" i="17" s="1"/>
  <c r="K158" i="17"/>
  <c r="K186" i="17"/>
  <c r="P254" i="17"/>
  <c r="K375" i="17"/>
  <c r="K435" i="17"/>
  <c r="K497" i="17"/>
  <c r="N273" i="18"/>
  <c r="N271" i="18" s="1"/>
  <c r="L294" i="18"/>
  <c r="O294" i="18" s="1"/>
  <c r="K345" i="18"/>
  <c r="K381" i="18"/>
  <c r="K396" i="18"/>
  <c r="K634" i="18"/>
  <c r="K185" i="19"/>
  <c r="L314" i="19"/>
  <c r="O314" i="19" s="1"/>
  <c r="K418" i="19"/>
  <c r="K421" i="19"/>
  <c r="K497" i="19"/>
  <c r="K573" i="19"/>
  <c r="L45" i="20"/>
  <c r="O45" i="20" s="1"/>
  <c r="P254" i="20"/>
  <c r="K265" i="20"/>
  <c r="L314" i="20"/>
  <c r="O314" i="20" s="1"/>
  <c r="K328" i="20"/>
  <c r="K473" i="20"/>
  <c r="O568" i="20"/>
  <c r="K589" i="20"/>
  <c r="N96" i="21"/>
  <c r="N94" i="21" s="1"/>
  <c r="K173" i="21"/>
  <c r="N32" i="21"/>
  <c r="N30" i="21" s="1"/>
  <c r="K377" i="21"/>
  <c r="N120" i="13"/>
  <c r="N118" i="13" s="1"/>
  <c r="L224" i="13"/>
  <c r="L222" i="13" s="1"/>
  <c r="K340" i="13"/>
  <c r="K343" i="13"/>
  <c r="K402" i="13"/>
  <c r="O551" i="13"/>
  <c r="K562" i="13"/>
  <c r="O564" i="13"/>
  <c r="K343" i="14"/>
  <c r="O349" i="14"/>
  <c r="K465" i="14"/>
  <c r="K189" i="15"/>
  <c r="K199" i="15"/>
  <c r="K398" i="15"/>
  <c r="O537" i="15"/>
  <c r="O599" i="15"/>
  <c r="K219" i="16"/>
  <c r="K430" i="16"/>
  <c r="K450" i="16"/>
  <c r="K464" i="16"/>
  <c r="K473" i="16"/>
  <c r="K482" i="16"/>
  <c r="K497" i="16"/>
  <c r="K533" i="16"/>
  <c r="O535" i="16"/>
  <c r="K573" i="16"/>
  <c r="K580" i="16"/>
  <c r="O582" i="16"/>
  <c r="K593" i="16"/>
  <c r="K631" i="16"/>
  <c r="N68" i="17"/>
  <c r="N66" i="17" s="1"/>
  <c r="K110" i="17"/>
  <c r="N252" i="17"/>
  <c r="N250" i="17" s="1"/>
  <c r="K345" i="17"/>
  <c r="K349" i="17"/>
  <c r="O354" i="17"/>
  <c r="K474" i="17"/>
  <c r="K498" i="17"/>
  <c r="L224" i="18"/>
  <c r="O224" i="18" s="1"/>
  <c r="K370" i="18"/>
  <c r="K376" i="18"/>
  <c r="K416" i="18"/>
  <c r="K419" i="18"/>
  <c r="K422" i="18"/>
  <c r="N273" i="19"/>
  <c r="N271" i="19" s="1"/>
  <c r="P333" i="19"/>
  <c r="K345" i="19"/>
  <c r="K349" i="19"/>
  <c r="O354" i="19"/>
  <c r="K372" i="19"/>
  <c r="K396" i="19"/>
  <c r="K402" i="19"/>
  <c r="K498" i="19"/>
  <c r="K285" i="20"/>
  <c r="K349" i="20"/>
  <c r="K419" i="20"/>
  <c r="K431" i="20"/>
  <c r="K435" i="20"/>
  <c r="O437" i="20"/>
  <c r="K593" i="20"/>
  <c r="K350" i="21"/>
  <c r="K593" i="21"/>
  <c r="N96" i="13"/>
  <c r="N94" i="13" s="1"/>
  <c r="K370" i="13"/>
  <c r="O437" i="13"/>
  <c r="O584" i="13"/>
  <c r="N252" i="14"/>
  <c r="N250" i="14" s="1"/>
  <c r="N292" i="14"/>
  <c r="N290" i="14" s="1"/>
  <c r="O568" i="14"/>
  <c r="K611" i="14"/>
  <c r="O535" i="15"/>
  <c r="K563" i="15"/>
  <c r="O584" i="15"/>
  <c r="O597" i="15"/>
  <c r="K614" i="15"/>
  <c r="K185" i="16"/>
  <c r="K370" i="16"/>
  <c r="K376" i="16"/>
  <c r="K380" i="16"/>
  <c r="O385" i="16"/>
  <c r="K85" i="17"/>
  <c r="M96" i="17"/>
  <c r="M94" i="17" s="1"/>
  <c r="K111" i="17"/>
  <c r="L122" i="17"/>
  <c r="O122" i="17" s="1"/>
  <c r="L333" i="17"/>
  <c r="O333" i="17" s="1"/>
  <c r="K343" i="17"/>
  <c r="K481" i="17"/>
  <c r="K499" i="17"/>
  <c r="O537" i="17"/>
  <c r="K630" i="17"/>
  <c r="K633" i="17"/>
  <c r="N312" i="18"/>
  <c r="N310" i="18" s="1"/>
  <c r="O455" i="18"/>
  <c r="K562" i="18"/>
  <c r="O564" i="18"/>
  <c r="N55" i="19"/>
  <c r="I367" i="19"/>
  <c r="K367" i="19" s="1"/>
  <c r="N43" i="20"/>
  <c r="N41" i="20" s="1"/>
  <c r="K88" i="20"/>
  <c r="K219" i="20"/>
  <c r="K397" i="20"/>
  <c r="M68" i="21"/>
  <c r="M66" i="21" s="1"/>
  <c r="P66" i="21" s="1"/>
  <c r="K396" i="21"/>
  <c r="N68" i="13"/>
  <c r="N66" i="13" s="1"/>
  <c r="K113" i="13"/>
  <c r="K138" i="13"/>
  <c r="K350" i="13"/>
  <c r="K398" i="13"/>
  <c r="O455" i="13"/>
  <c r="K630" i="13"/>
  <c r="K633" i="13"/>
  <c r="K149" i="14"/>
  <c r="K398" i="14"/>
  <c r="O401" i="14"/>
  <c r="K580" i="14"/>
  <c r="O582" i="14"/>
  <c r="L122" i="15"/>
  <c r="O122" i="15" s="1"/>
  <c r="N222" i="16"/>
  <c r="P222" i="16" s="1"/>
  <c r="N55" i="17"/>
  <c r="N53" i="17" s="1"/>
  <c r="K229" i="17"/>
  <c r="K235" i="17"/>
  <c r="O404" i="17"/>
  <c r="K421" i="17"/>
  <c r="K450" i="17"/>
  <c r="K464" i="17"/>
  <c r="N292" i="18"/>
  <c r="N290" i="18" s="1"/>
  <c r="O401" i="18"/>
  <c r="O404" i="18"/>
  <c r="P45" i="19"/>
  <c r="K285" i="19"/>
  <c r="N312" i="19"/>
  <c r="N310" i="19" s="1"/>
  <c r="O564" i="19"/>
  <c r="K635" i="19"/>
  <c r="N222" i="20"/>
  <c r="N220" i="20" s="1"/>
  <c r="N273" i="20"/>
  <c r="N271" i="20" s="1"/>
  <c r="K562" i="20"/>
  <c r="K632" i="20"/>
  <c r="K635" i="20"/>
  <c r="K110" i="21"/>
  <c r="K113" i="21"/>
  <c r="N120" i="21"/>
  <c r="N118" i="21" s="1"/>
  <c r="K376" i="21"/>
  <c r="K455" i="21"/>
  <c r="J450" i="1"/>
  <c r="I483" i="1"/>
  <c r="K483" i="1" s="1"/>
  <c r="I500" i="1"/>
  <c r="K500" i="1" s="1"/>
  <c r="K87" i="2"/>
  <c r="N102" i="1"/>
  <c r="K173" i="2"/>
  <c r="N222" i="2"/>
  <c r="P222" i="2" s="1"/>
  <c r="K375" i="2"/>
  <c r="K402" i="2"/>
  <c r="K450" i="2"/>
  <c r="K563" i="2"/>
  <c r="K65" i="3"/>
  <c r="L314" i="3"/>
  <c r="L312" i="3" s="1"/>
  <c r="O312" i="3" s="1"/>
  <c r="L337" i="1"/>
  <c r="I341" i="1"/>
  <c r="I350" i="1"/>
  <c r="J368" i="1"/>
  <c r="P122" i="8"/>
  <c r="M120" i="8"/>
  <c r="M118" i="8" s="1"/>
  <c r="K158" i="12"/>
  <c r="K133" i="2"/>
  <c r="O455" i="2"/>
  <c r="K371" i="8"/>
  <c r="I367" i="8"/>
  <c r="K367" i="8" s="1"/>
  <c r="M70" i="1"/>
  <c r="L276" i="1"/>
  <c r="L298" i="1"/>
  <c r="O298" i="1" s="1"/>
  <c r="I346" i="1"/>
  <c r="K346" i="1" s="1"/>
  <c r="N352" i="1"/>
  <c r="I377" i="1"/>
  <c r="I484" i="1"/>
  <c r="K484" i="1" s="1"/>
  <c r="I503" i="1"/>
  <c r="K503" i="1" s="1"/>
  <c r="I512" i="1"/>
  <c r="K512" i="1" s="1"/>
  <c r="I577" i="1"/>
  <c r="K577" i="1" s="1"/>
  <c r="N74" i="1"/>
  <c r="J80" i="1"/>
  <c r="I83" i="1"/>
  <c r="K85" i="2"/>
  <c r="J182" i="1"/>
  <c r="J231" i="1"/>
  <c r="J236" i="1"/>
  <c r="J242" i="1"/>
  <c r="I249" i="1"/>
  <c r="N273" i="2"/>
  <c r="N271" i="2" s="1"/>
  <c r="K422" i="2"/>
  <c r="J430" i="1"/>
  <c r="J454" i="1"/>
  <c r="J467" i="1"/>
  <c r="O566" i="2"/>
  <c r="N587" i="1"/>
  <c r="I615" i="1"/>
  <c r="I621" i="1"/>
  <c r="L256" i="1"/>
  <c r="J263" i="1"/>
  <c r="J266" i="1"/>
  <c r="J286" i="1"/>
  <c r="J303" i="1"/>
  <c r="J391" i="1"/>
  <c r="L406" i="1"/>
  <c r="N386" i="1"/>
  <c r="K369" i="18"/>
  <c r="I367" i="18"/>
  <c r="K367" i="18" s="1"/>
  <c r="L145" i="1"/>
  <c r="I200" i="1"/>
  <c r="I344" i="1"/>
  <c r="K344" i="1" s="1"/>
  <c r="L46" i="1"/>
  <c r="L61" i="1"/>
  <c r="O61" i="1" s="1"/>
  <c r="I64" i="1"/>
  <c r="I117" i="1"/>
  <c r="L353" i="1"/>
  <c r="O353" i="1" s="1"/>
  <c r="I371" i="1"/>
  <c r="K371" i="1" s="1"/>
  <c r="L551" i="1"/>
  <c r="L568" i="1"/>
  <c r="M292" i="3"/>
  <c r="P292" i="3" s="1"/>
  <c r="N142" i="10"/>
  <c r="N140" i="10" s="1"/>
  <c r="P140" i="10" s="1"/>
  <c r="P144" i="10"/>
  <c r="N455" i="1"/>
  <c r="I515" i="1"/>
  <c r="K515" i="1" s="1"/>
  <c r="N43" i="2"/>
  <c r="N41" i="2" s="1"/>
  <c r="J184" i="1"/>
  <c r="J197" i="1"/>
  <c r="J201" i="1"/>
  <c r="J219" i="1"/>
  <c r="J233" i="1"/>
  <c r="P254" i="2"/>
  <c r="L335" i="1"/>
  <c r="L349" i="1"/>
  <c r="O352" i="2"/>
  <c r="O564" i="2"/>
  <c r="O584" i="2"/>
  <c r="K589" i="2"/>
  <c r="O599" i="2"/>
  <c r="K158" i="3"/>
  <c r="K173" i="3"/>
  <c r="K200" i="3"/>
  <c r="L275" i="3"/>
  <c r="L273" i="3" s="1"/>
  <c r="L277" i="1"/>
  <c r="O337" i="12"/>
  <c r="J371" i="1"/>
  <c r="O584" i="3"/>
  <c r="P254" i="4"/>
  <c r="K328" i="4"/>
  <c r="J341" i="1"/>
  <c r="N347" i="1"/>
  <c r="J350" i="1"/>
  <c r="J503" i="1"/>
  <c r="N584" i="1"/>
  <c r="N604" i="1"/>
  <c r="I614" i="1"/>
  <c r="I617" i="1"/>
  <c r="K265" i="5"/>
  <c r="K328" i="5"/>
  <c r="K343" i="5"/>
  <c r="O349" i="5"/>
  <c r="K563" i="5"/>
  <c r="K573" i="5"/>
  <c r="N252" i="6"/>
  <c r="N250" i="6" s="1"/>
  <c r="K349" i="6"/>
  <c r="K380" i="7"/>
  <c r="K402" i="7"/>
  <c r="K416" i="7"/>
  <c r="K422" i="7"/>
  <c r="K425" i="7"/>
  <c r="K428" i="7"/>
  <c r="K431" i="7"/>
  <c r="K455" i="7"/>
  <c r="N55" i="8"/>
  <c r="K265" i="8"/>
  <c r="K328" i="8"/>
  <c r="K398" i="8"/>
  <c r="K615" i="8"/>
  <c r="K618" i="8"/>
  <c r="K629" i="8"/>
  <c r="K632" i="8"/>
  <c r="K635" i="8"/>
  <c r="L254" i="9"/>
  <c r="O254" i="9" s="1"/>
  <c r="K499" i="9"/>
  <c r="K158" i="10"/>
  <c r="K623" i="10"/>
  <c r="K368" i="11"/>
  <c r="K417" i="11"/>
  <c r="K628" i="11"/>
  <c r="K631" i="11"/>
  <c r="K64" i="12"/>
  <c r="K84" i="12"/>
  <c r="L144" i="12"/>
  <c r="O144" i="12" s="1"/>
  <c r="K164" i="12"/>
  <c r="K173" i="12"/>
  <c r="K341" i="12"/>
  <c r="K376" i="12"/>
  <c r="K401" i="12"/>
  <c r="K416" i="12"/>
  <c r="K419" i="12"/>
  <c r="K422" i="12"/>
  <c r="K425" i="12"/>
  <c r="K428" i="12"/>
  <c r="K431" i="12"/>
  <c r="K435" i="12"/>
  <c r="K473" i="12"/>
  <c r="O599" i="12"/>
  <c r="K630" i="12"/>
  <c r="I466" i="1"/>
  <c r="N68" i="4"/>
  <c r="N66" i="4" s="1"/>
  <c r="I229" i="1"/>
  <c r="J495" i="1"/>
  <c r="O564" i="4"/>
  <c r="K285" i="6"/>
  <c r="N312" i="6"/>
  <c r="N310" i="6" s="1"/>
  <c r="K465" i="6"/>
  <c r="O580" i="6"/>
  <c r="P57" i="8"/>
  <c r="K229" i="9"/>
  <c r="O459" i="9"/>
  <c r="N292" i="10"/>
  <c r="N290" i="10" s="1"/>
  <c r="K370" i="10"/>
  <c r="K435" i="10"/>
  <c r="O437" i="10"/>
  <c r="K621" i="10"/>
  <c r="K132" i="11"/>
  <c r="O385" i="11"/>
  <c r="K397" i="11"/>
  <c r="K595" i="11"/>
  <c r="N331" i="12"/>
  <c r="N329" i="12" s="1"/>
  <c r="J580" i="1"/>
  <c r="N586" i="1"/>
  <c r="J590" i="1"/>
  <c r="J596" i="1"/>
  <c r="K149" i="4"/>
  <c r="P70" i="5"/>
  <c r="L98" i="5"/>
  <c r="O98" i="5" s="1"/>
  <c r="I422" i="1"/>
  <c r="J473" i="1"/>
  <c r="K498" i="5"/>
  <c r="K343" i="6"/>
  <c r="O352" i="6"/>
  <c r="K401" i="7"/>
  <c r="O406" i="7"/>
  <c r="K417" i="7"/>
  <c r="K420" i="7"/>
  <c r="K432" i="7"/>
  <c r="O435" i="7"/>
  <c r="O455" i="7"/>
  <c r="K551" i="7"/>
  <c r="K381" i="8"/>
  <c r="K396" i="8"/>
  <c r="K533" i="8"/>
  <c r="K616" i="8"/>
  <c r="K619" i="8"/>
  <c r="K626" i="8"/>
  <c r="N273" i="10"/>
  <c r="N271" i="10" s="1"/>
  <c r="N312" i="10"/>
  <c r="N310" i="10" s="1"/>
  <c r="O435" i="10"/>
  <c r="N55" i="11"/>
  <c r="N53" i="11" s="1"/>
  <c r="K421" i="11"/>
  <c r="K533" i="3"/>
  <c r="J134" i="1"/>
  <c r="L224" i="4"/>
  <c r="O224" i="4" s="1"/>
  <c r="J304" i="1"/>
  <c r="J483" i="1"/>
  <c r="K626" i="5"/>
  <c r="N331" i="6"/>
  <c r="P331" i="6" s="1"/>
  <c r="J380" i="1"/>
  <c r="N389" i="1"/>
  <c r="J400" i="1"/>
  <c r="K402" i="6"/>
  <c r="J421" i="1"/>
  <c r="K449" i="6"/>
  <c r="J202" i="1"/>
  <c r="J211" i="1"/>
  <c r="N331" i="7"/>
  <c r="N329" i="7" s="1"/>
  <c r="J453" i="1"/>
  <c r="K595" i="7"/>
  <c r="I267" i="1"/>
  <c r="P275" i="8"/>
  <c r="K624" i="8"/>
  <c r="N68" i="9"/>
  <c r="N66" i="9" s="1"/>
  <c r="J243" i="1"/>
  <c r="O455" i="9"/>
  <c r="J477" i="1"/>
  <c r="K138" i="10"/>
  <c r="K219" i="10"/>
  <c r="J232" i="1"/>
  <c r="J417" i="1"/>
  <c r="J423" i="1"/>
  <c r="J426" i="1"/>
  <c r="N441" i="1"/>
  <c r="J448" i="1"/>
  <c r="J501" i="1"/>
  <c r="J507" i="1"/>
  <c r="J513" i="1"/>
  <c r="L566" i="1"/>
  <c r="N96" i="11"/>
  <c r="N94" i="11" s="1"/>
  <c r="P122" i="11"/>
  <c r="N142" i="12"/>
  <c r="N140" i="12" s="1"/>
  <c r="K219" i="12"/>
  <c r="O347" i="12"/>
  <c r="K372" i="12"/>
  <c r="K375" i="12"/>
  <c r="O406" i="12"/>
  <c r="K564" i="12"/>
  <c r="K593" i="12"/>
  <c r="K626" i="17"/>
  <c r="K621" i="17"/>
  <c r="O457" i="3"/>
  <c r="N558" i="1"/>
  <c r="O580" i="3"/>
  <c r="K634" i="3"/>
  <c r="L314" i="4"/>
  <c r="O314" i="4" s="1"/>
  <c r="N457" i="1"/>
  <c r="N461" i="1"/>
  <c r="J515" i="1"/>
  <c r="I518" i="1"/>
  <c r="I521" i="1"/>
  <c r="I524" i="1"/>
  <c r="I527" i="1"/>
  <c r="I530" i="1"/>
  <c r="I533" i="1"/>
  <c r="L34" i="4"/>
  <c r="N553" i="1"/>
  <c r="N557" i="1"/>
  <c r="O568" i="4"/>
  <c r="K597" i="4"/>
  <c r="L45" i="5"/>
  <c r="O45" i="5" s="1"/>
  <c r="K93" i="5"/>
  <c r="O102" i="5"/>
  <c r="K108" i="5"/>
  <c r="L122" i="5"/>
  <c r="O122" i="5" s="1"/>
  <c r="K264" i="5"/>
  <c r="L333" i="5"/>
  <c r="O383" i="5"/>
  <c r="O406" i="5"/>
  <c r="K417" i="5"/>
  <c r="K474" i="5"/>
  <c r="I624" i="1"/>
  <c r="O49" i="6"/>
  <c r="K93" i="6"/>
  <c r="K111" i="6"/>
  <c r="J158" i="1"/>
  <c r="I173" i="1"/>
  <c r="J194" i="1"/>
  <c r="K200" i="6"/>
  <c r="K249" i="6"/>
  <c r="P275" i="6"/>
  <c r="L294" i="6"/>
  <c r="O294" i="6" s="1"/>
  <c r="K324" i="6"/>
  <c r="O347" i="6"/>
  <c r="K422" i="6"/>
  <c r="O459" i="6"/>
  <c r="K464" i="6"/>
  <c r="O537" i="6"/>
  <c r="K564" i="6"/>
  <c r="K573" i="6"/>
  <c r="K635" i="6"/>
  <c r="P57" i="7"/>
  <c r="K381" i="7"/>
  <c r="P70" i="8"/>
  <c r="K81" i="8"/>
  <c r="K176" i="8"/>
  <c r="K185" i="8"/>
  <c r="K397" i="8"/>
  <c r="K465" i="8"/>
  <c r="K474" i="8"/>
  <c r="K498" i="8"/>
  <c r="K614" i="8"/>
  <c r="K617" i="8"/>
  <c r="K81" i="9"/>
  <c r="K84" i="9"/>
  <c r="K92" i="9"/>
  <c r="K108" i="9"/>
  <c r="K111" i="9"/>
  <c r="N292" i="9"/>
  <c r="N290" i="9" s="1"/>
  <c r="O380" i="9"/>
  <c r="O383" i="9"/>
  <c r="K398" i="9"/>
  <c r="O401" i="9"/>
  <c r="O404" i="9"/>
  <c r="K481" i="9"/>
  <c r="L70" i="10"/>
  <c r="O70" i="10" s="1"/>
  <c r="K85" i="10"/>
  <c r="K93" i="10"/>
  <c r="K398" i="10"/>
  <c r="P98" i="11"/>
  <c r="L314" i="11"/>
  <c r="O314" i="11" s="1"/>
  <c r="K375" i="11"/>
  <c r="K381" i="11"/>
  <c r="K422" i="11"/>
  <c r="O580" i="11"/>
  <c r="K591" i="11"/>
  <c r="K597" i="11"/>
  <c r="L45" i="12"/>
  <c r="L43" i="12" s="1"/>
  <c r="P144" i="12"/>
  <c r="K149" i="12"/>
  <c r="K189" i="12"/>
  <c r="K199" i="12"/>
  <c r="K235" i="12"/>
  <c r="K285" i="12"/>
  <c r="K345" i="12"/>
  <c r="O580" i="12"/>
  <c r="K629" i="20"/>
  <c r="L70" i="13"/>
  <c r="O70" i="13" s="1"/>
  <c r="P98" i="13"/>
  <c r="K368" i="13"/>
  <c r="K465" i="13"/>
  <c r="O537" i="13"/>
  <c r="N554" i="1"/>
  <c r="O580" i="13"/>
  <c r="K631" i="13"/>
  <c r="O354" i="14"/>
  <c r="K375" i="14"/>
  <c r="K381" i="14"/>
  <c r="K418" i="14"/>
  <c r="K421" i="14"/>
  <c r="K424" i="14"/>
  <c r="K427" i="14"/>
  <c r="K149" i="15"/>
  <c r="K158" i="15"/>
  <c r="O349" i="15"/>
  <c r="K376" i="15"/>
  <c r="K380" i="15"/>
  <c r="K396" i="15"/>
  <c r="K625" i="16"/>
  <c r="L224" i="17"/>
  <c r="O224" i="17" s="1"/>
  <c r="K340" i="18"/>
  <c r="K375" i="18"/>
  <c r="K595" i="18"/>
  <c r="K619" i="19"/>
  <c r="K343" i="20"/>
  <c r="O380" i="20"/>
  <c r="O401" i="20"/>
  <c r="N34" i="20"/>
  <c r="N14" i="20" s="1"/>
  <c r="K423" i="20"/>
  <c r="O533" i="20"/>
  <c r="K611" i="20"/>
  <c r="P98" i="21"/>
  <c r="K270" i="21"/>
  <c r="N273" i="21"/>
  <c r="N271" i="21" s="1"/>
  <c r="O352" i="21"/>
  <c r="K370" i="21"/>
  <c r="K380" i="21"/>
  <c r="O385" i="21"/>
  <c r="K401" i="21"/>
  <c r="K425" i="21"/>
  <c r="K431" i="21"/>
  <c r="K435" i="21"/>
  <c r="O437" i="21"/>
  <c r="K573" i="21"/>
  <c r="K580" i="21"/>
  <c r="O582" i="21"/>
  <c r="K199" i="14"/>
  <c r="N273" i="14"/>
  <c r="N271" i="14" s="1"/>
  <c r="O437" i="14"/>
  <c r="L57" i="15"/>
  <c r="O57" i="15" s="1"/>
  <c r="O380" i="15"/>
  <c r="K455" i="15"/>
  <c r="K464" i="15"/>
  <c r="K562" i="15"/>
  <c r="K396" i="16"/>
  <c r="K402" i="16"/>
  <c r="K416" i="16"/>
  <c r="L57" i="17"/>
  <c r="L55" i="17" s="1"/>
  <c r="O102" i="17"/>
  <c r="N292" i="17"/>
  <c r="N290" i="17" s="1"/>
  <c r="K573" i="17"/>
  <c r="N43" i="18"/>
  <c r="N41" i="18" s="1"/>
  <c r="L57" i="18"/>
  <c r="L55" i="18" s="1"/>
  <c r="L53" i="18" s="1"/>
  <c r="K402" i="18"/>
  <c r="K430" i="18"/>
  <c r="K84" i="19"/>
  <c r="K328" i="19"/>
  <c r="K424" i="19"/>
  <c r="K427" i="19"/>
  <c r="K430" i="19"/>
  <c r="K249" i="20"/>
  <c r="L32" i="20"/>
  <c r="L30" i="20" s="1"/>
  <c r="K110" i="13"/>
  <c r="K372" i="13"/>
  <c r="O597" i="13"/>
  <c r="K164" i="15"/>
  <c r="K200" i="15"/>
  <c r="K249" i="15"/>
  <c r="K264" i="15"/>
  <c r="L314" i="15"/>
  <c r="O314" i="15" s="1"/>
  <c r="K81" i="17"/>
  <c r="K84" i="17"/>
  <c r="K398" i="17"/>
  <c r="O401" i="17"/>
  <c r="N222" i="18"/>
  <c r="N220" i="18" s="1"/>
  <c r="K425" i="18"/>
  <c r="K428" i="18"/>
  <c r="K563" i="18"/>
  <c r="K435" i="19"/>
  <c r="O437" i="19"/>
  <c r="L98" i="20"/>
  <c r="O98" i="20" s="1"/>
  <c r="K189" i="20"/>
  <c r="K199" i="20"/>
  <c r="K381" i="20"/>
  <c r="K427" i="20"/>
  <c r="L275" i="21"/>
  <c r="L273" i="21" s="1"/>
  <c r="K341" i="21"/>
  <c r="K108" i="13"/>
  <c r="N292" i="13"/>
  <c r="N290" i="13" s="1"/>
  <c r="K547" i="13"/>
  <c r="K563" i="13"/>
  <c r="N312" i="14"/>
  <c r="N310" i="14" s="1"/>
  <c r="K449" i="14"/>
  <c r="O455" i="14"/>
  <c r="K418" i="15"/>
  <c r="K474" i="15"/>
  <c r="O582" i="15"/>
  <c r="N312" i="16"/>
  <c r="N310" i="16" s="1"/>
  <c r="K397" i="16"/>
  <c r="K401" i="16"/>
  <c r="O406" i="16"/>
  <c r="K425" i="16"/>
  <c r="K428" i="16"/>
  <c r="N331" i="18"/>
  <c r="N329" i="18" s="1"/>
  <c r="K85" i="19"/>
  <c r="K200" i="19"/>
  <c r="L275" i="19"/>
  <c r="O275" i="19" s="1"/>
  <c r="K133" i="20"/>
  <c r="K270" i="20"/>
  <c r="K372" i="20"/>
  <c r="O457" i="20"/>
  <c r="K631" i="20"/>
  <c r="L45" i="21"/>
  <c r="L43" i="21" s="1"/>
  <c r="L70" i="21"/>
  <c r="O70" i="21" s="1"/>
  <c r="K249" i="21"/>
  <c r="K265" i="21"/>
  <c r="K375" i="21"/>
  <c r="K398" i="21"/>
  <c r="O401" i="21"/>
  <c r="K421" i="21"/>
  <c r="O455" i="21"/>
  <c r="K597" i="21"/>
  <c r="O599" i="21"/>
  <c r="O49" i="13"/>
  <c r="P144" i="13"/>
  <c r="K149" i="13"/>
  <c r="N34" i="13"/>
  <c r="N14" i="13" s="1"/>
  <c r="K614" i="13"/>
  <c r="P70" i="14"/>
  <c r="N142" i="14"/>
  <c r="P142" i="14" s="1"/>
  <c r="L294" i="14"/>
  <c r="L292" i="14" s="1"/>
  <c r="O292" i="14" s="1"/>
  <c r="L314" i="14"/>
  <c r="O314" i="14" s="1"/>
  <c r="O383" i="14"/>
  <c r="K397" i="14"/>
  <c r="K595" i="14"/>
  <c r="L24" i="15"/>
  <c r="O24" i="15" s="1"/>
  <c r="K93" i="15"/>
  <c r="K138" i="15"/>
  <c r="K481" i="15"/>
  <c r="O601" i="15"/>
  <c r="K628" i="15"/>
  <c r="K631" i="15"/>
  <c r="K423" i="16"/>
  <c r="K431" i="16"/>
  <c r="O437" i="16"/>
  <c r="K451" i="16"/>
  <c r="K455" i="16"/>
  <c r="O457" i="16"/>
  <c r="K465" i="16"/>
  <c r="K474" i="16"/>
  <c r="K498" i="16"/>
  <c r="O533" i="16"/>
  <c r="K597" i="16"/>
  <c r="K629" i="16"/>
  <c r="K635" i="16"/>
  <c r="K64" i="17"/>
  <c r="K189" i="17"/>
  <c r="M292" i="17"/>
  <c r="P292" i="17" s="1"/>
  <c r="O584" i="17"/>
  <c r="K589" i="17"/>
  <c r="K595" i="17"/>
  <c r="O597" i="17"/>
  <c r="K235" i="18"/>
  <c r="P333" i="18"/>
  <c r="K429" i="18"/>
  <c r="O537" i="18"/>
  <c r="O601" i="18"/>
  <c r="L32" i="19"/>
  <c r="L30" i="19" s="1"/>
  <c r="K370" i="19"/>
  <c r="K376" i="19"/>
  <c r="K397" i="19"/>
  <c r="O435" i="19"/>
  <c r="K64" i="20"/>
  <c r="K82" i="20"/>
  <c r="K380" i="20"/>
  <c r="K401" i="20"/>
  <c r="K474" i="20"/>
  <c r="K497" i="20"/>
  <c r="O597" i="20"/>
  <c r="K349" i="21"/>
  <c r="O354" i="21"/>
  <c r="K424" i="21"/>
  <c r="K427" i="21"/>
  <c r="K264" i="2"/>
  <c r="I264" i="1"/>
  <c r="K345" i="2"/>
  <c r="J345" i="1"/>
  <c r="K490" i="2"/>
  <c r="I490" i="1"/>
  <c r="K490" i="1" s="1"/>
  <c r="O553" i="2"/>
  <c r="L553" i="1"/>
  <c r="I561" i="1"/>
  <c r="K561" i="1" s="1"/>
  <c r="K561" i="2"/>
  <c r="K575" i="2"/>
  <c r="I575" i="1"/>
  <c r="N142" i="3"/>
  <c r="N140" i="3" s="1"/>
  <c r="N148" i="1"/>
  <c r="K496" i="3"/>
  <c r="I496" i="1"/>
  <c r="K496" i="1" s="1"/>
  <c r="K502" i="3"/>
  <c r="I502" i="1"/>
  <c r="K502" i="1" s="1"/>
  <c r="K508" i="3"/>
  <c r="I508" i="1"/>
  <c r="K508" i="1" s="1"/>
  <c r="O600" i="3"/>
  <c r="L600" i="1"/>
  <c r="O600" i="1" s="1"/>
  <c r="M331" i="4"/>
  <c r="M329" i="4" s="1"/>
  <c r="P333" i="4"/>
  <c r="K501" i="4"/>
  <c r="I501" i="1"/>
  <c r="K501" i="1" s="1"/>
  <c r="O582" i="4"/>
  <c r="L582" i="1"/>
  <c r="K340" i="2"/>
  <c r="L457" i="1"/>
  <c r="L32" i="2"/>
  <c r="K465" i="2"/>
  <c r="I465" i="1"/>
  <c r="M142" i="3"/>
  <c r="M140" i="3" s="1"/>
  <c r="P144" i="3"/>
  <c r="O582" i="3"/>
  <c r="N582" i="1"/>
  <c r="L70" i="4"/>
  <c r="O70" i="4" s="1"/>
  <c r="K309" i="4"/>
  <c r="I309" i="1"/>
  <c r="N571" i="1"/>
  <c r="P122" i="2"/>
  <c r="M122" i="1"/>
  <c r="M120" i="2"/>
  <c r="M118" i="2" s="1"/>
  <c r="O228" i="2"/>
  <c r="L228" i="1"/>
  <c r="O228" i="1" s="1"/>
  <c r="J376" i="1"/>
  <c r="K376" i="2"/>
  <c r="I514" i="1"/>
  <c r="K514" i="1" s="1"/>
  <c r="K514" i="2"/>
  <c r="M312" i="3"/>
  <c r="P314" i="3"/>
  <c r="K488" i="4"/>
  <c r="I488" i="1"/>
  <c r="K488" i="1" s="1"/>
  <c r="K216" i="7"/>
  <c r="I216" i="1"/>
  <c r="O599" i="7"/>
  <c r="N599" i="1"/>
  <c r="O437" i="8"/>
  <c r="N437" i="1"/>
  <c r="K579" i="8"/>
  <c r="I579" i="1"/>
  <c r="K579" i="1" s="1"/>
  <c r="O584" i="8"/>
  <c r="L584" i="1"/>
  <c r="N252" i="10"/>
  <c r="N250" i="10" s="1"/>
  <c r="N258" i="1"/>
  <c r="K397" i="10"/>
  <c r="J397" i="1"/>
  <c r="J171" i="1"/>
  <c r="K176" i="2"/>
  <c r="I176" i="1"/>
  <c r="I477" i="1"/>
  <c r="K477" i="1" s="1"/>
  <c r="K477" i="2"/>
  <c r="J631" i="1"/>
  <c r="K631" i="3"/>
  <c r="K468" i="4"/>
  <c r="I468" i="1"/>
  <c r="K468" i="1" s="1"/>
  <c r="O537" i="5"/>
  <c r="N537" i="1"/>
  <c r="K164" i="6"/>
  <c r="I164" i="1"/>
  <c r="P144" i="2"/>
  <c r="L314" i="2"/>
  <c r="L312" i="2" s="1"/>
  <c r="L315" i="1"/>
  <c r="I506" i="1"/>
  <c r="K506" i="1" s="1"/>
  <c r="K506" i="2"/>
  <c r="L565" i="1"/>
  <c r="O565" i="1" s="1"/>
  <c r="O565" i="2"/>
  <c r="I215" i="1"/>
  <c r="K215" i="3"/>
  <c r="O383" i="3"/>
  <c r="L383" i="1"/>
  <c r="O383" i="1" s="1"/>
  <c r="J393" i="1"/>
  <c r="L401" i="1"/>
  <c r="L404" i="1"/>
  <c r="N407" i="1"/>
  <c r="K418" i="3"/>
  <c r="I418" i="1"/>
  <c r="K430" i="3"/>
  <c r="I430" i="1"/>
  <c r="L45" i="4"/>
  <c r="O45" i="4" s="1"/>
  <c r="N252" i="4"/>
  <c r="N250" i="4" s="1"/>
  <c r="N254" i="1"/>
  <c r="K376" i="4"/>
  <c r="I376" i="1"/>
  <c r="O382" i="4"/>
  <c r="L31" i="4"/>
  <c r="L29" i="4" s="1"/>
  <c r="L382" i="1"/>
  <c r="O382" i="1" s="1"/>
  <c r="M41" i="5"/>
  <c r="N142" i="2"/>
  <c r="N140" i="2" s="1"/>
  <c r="P140" i="2" s="1"/>
  <c r="N144" i="1"/>
  <c r="P144" i="1" s="1"/>
  <c r="L294" i="2"/>
  <c r="L292" i="2" s="1"/>
  <c r="L295" i="1"/>
  <c r="N33" i="2"/>
  <c r="N13" i="2" s="1"/>
  <c r="K472" i="2"/>
  <c r="I472" i="1"/>
  <c r="K472" i="1" s="1"/>
  <c r="K495" i="2"/>
  <c r="I495" i="1"/>
  <c r="K495" i="1" s="1"/>
  <c r="K589" i="4"/>
  <c r="I589" i="1"/>
  <c r="K592" i="4"/>
  <c r="I592" i="1"/>
  <c r="K592" i="1" s="1"/>
  <c r="L597" i="1"/>
  <c r="K614" i="4"/>
  <c r="K618" i="4"/>
  <c r="I611" i="1"/>
  <c r="K618" i="10"/>
  <c r="K616" i="10"/>
  <c r="K614" i="10"/>
  <c r="K612" i="10"/>
  <c r="K617" i="10"/>
  <c r="K619" i="10"/>
  <c r="K611" i="10"/>
  <c r="K613" i="10"/>
  <c r="J149" i="1"/>
  <c r="K189" i="2"/>
  <c r="J249" i="1"/>
  <c r="N252" i="2"/>
  <c r="N250" i="2" s="1"/>
  <c r="L275" i="2"/>
  <c r="O275" i="2" s="1"/>
  <c r="L296" i="1"/>
  <c r="J328" i="1"/>
  <c r="N31" i="2"/>
  <c r="N29" i="2" s="1"/>
  <c r="K380" i="2"/>
  <c r="J396" i="1"/>
  <c r="N409" i="1"/>
  <c r="I416" i="1"/>
  <c r="K424" i="2"/>
  <c r="N435" i="1"/>
  <c r="N438" i="1"/>
  <c r="I482" i="1"/>
  <c r="I517" i="1"/>
  <c r="I520" i="1"/>
  <c r="I523" i="1"/>
  <c r="I526" i="1"/>
  <c r="I529" i="1"/>
  <c r="I532" i="1"/>
  <c r="N567" i="1"/>
  <c r="N583" i="1"/>
  <c r="K82" i="3"/>
  <c r="L98" i="3"/>
  <c r="O98" i="3" s="1"/>
  <c r="K189" i="3"/>
  <c r="K199" i="3"/>
  <c r="N312" i="3"/>
  <c r="N310" i="3" s="1"/>
  <c r="K372" i="3"/>
  <c r="K398" i="3"/>
  <c r="K421" i="3"/>
  <c r="K427" i="3"/>
  <c r="O537" i="3"/>
  <c r="N34" i="4"/>
  <c r="N14" i="4" s="1"/>
  <c r="K397" i="4"/>
  <c r="K401" i="4"/>
  <c r="O406" i="4"/>
  <c r="K473" i="4"/>
  <c r="K611" i="4"/>
  <c r="K113" i="5"/>
  <c r="J339" i="1"/>
  <c r="I345" i="1"/>
  <c r="N31" i="5"/>
  <c r="N29" i="5" s="1"/>
  <c r="N43" i="7"/>
  <c r="N41" i="7" s="1"/>
  <c r="P41" i="7" s="1"/>
  <c r="P45" i="7"/>
  <c r="P45" i="9"/>
  <c r="M43" i="9"/>
  <c r="M41" i="9" s="1"/>
  <c r="P254" i="11"/>
  <c r="M252" i="11"/>
  <c r="P252" i="11" s="1"/>
  <c r="I590" i="1"/>
  <c r="K590" i="1" s="1"/>
  <c r="J212" i="1"/>
  <c r="J216" i="1"/>
  <c r="N382" i="1"/>
  <c r="J433" i="1"/>
  <c r="J470" i="1"/>
  <c r="J498" i="1"/>
  <c r="J379" i="1"/>
  <c r="K632" i="3"/>
  <c r="N43" i="4"/>
  <c r="N41" i="4" s="1"/>
  <c r="N292" i="4"/>
  <c r="N290" i="4" s="1"/>
  <c r="K481" i="4"/>
  <c r="K630" i="4"/>
  <c r="N68" i="5"/>
  <c r="P68" i="5" s="1"/>
  <c r="K164" i="5"/>
  <c r="O383" i="6"/>
  <c r="L32" i="6"/>
  <c r="L30" i="6" s="1"/>
  <c r="I491" i="1"/>
  <c r="K491" i="1" s="1"/>
  <c r="I564" i="1"/>
  <c r="I580" i="1"/>
  <c r="N57" i="1"/>
  <c r="L98" i="2"/>
  <c r="O98" i="2" s="1"/>
  <c r="L124" i="1"/>
  <c r="J130" i="1"/>
  <c r="K265" i="2"/>
  <c r="K285" i="2"/>
  <c r="J324" i="1"/>
  <c r="J344" i="1"/>
  <c r="J372" i="1"/>
  <c r="J377" i="1"/>
  <c r="J401" i="1"/>
  <c r="K401" i="1" s="1"/>
  <c r="J402" i="1"/>
  <c r="I428" i="1"/>
  <c r="J468" i="1"/>
  <c r="I478" i="1"/>
  <c r="K478" i="1" s="1"/>
  <c r="J480" i="1"/>
  <c r="J504" i="1"/>
  <c r="K83" i="3"/>
  <c r="K370" i="3"/>
  <c r="K396" i="3"/>
  <c r="K419" i="3"/>
  <c r="K425" i="3"/>
  <c r="K431" i="3"/>
  <c r="K630" i="3"/>
  <c r="M96" i="4"/>
  <c r="P96" i="4" s="1"/>
  <c r="K189" i="4"/>
  <c r="L294" i="4"/>
  <c r="O294" i="4" s="1"/>
  <c r="L333" i="4"/>
  <c r="O333" i="4" s="1"/>
  <c r="K340" i="4"/>
  <c r="K343" i="4"/>
  <c r="I367" i="4"/>
  <c r="K367" i="4" s="1"/>
  <c r="O404" i="4"/>
  <c r="O439" i="4"/>
  <c r="K450" i="4"/>
  <c r="O459" i="4"/>
  <c r="K464" i="4"/>
  <c r="K482" i="4"/>
  <c r="K499" i="4"/>
  <c r="O566" i="4"/>
  <c r="K631" i="4"/>
  <c r="K64" i="5"/>
  <c r="K547" i="5"/>
  <c r="K613" i="5"/>
  <c r="K617" i="5"/>
  <c r="L32" i="7"/>
  <c r="L30" i="7" s="1"/>
  <c r="J117" i="1"/>
  <c r="J174" i="1"/>
  <c r="J186" i="1"/>
  <c r="J195" i="1"/>
  <c r="J200" i="1"/>
  <c r="J204" i="1"/>
  <c r="J309" i="1"/>
  <c r="K350" i="2"/>
  <c r="I367" i="2"/>
  <c r="K367" i="2" s="1"/>
  <c r="J413" i="1"/>
  <c r="J471" i="1"/>
  <c r="J613" i="1"/>
  <c r="J619" i="1"/>
  <c r="J622" i="1"/>
  <c r="J625" i="1"/>
  <c r="J629" i="1"/>
  <c r="J632" i="1"/>
  <c r="J635" i="1"/>
  <c r="N222" i="3"/>
  <c r="N220" i="3" s="1"/>
  <c r="P220" i="3" s="1"/>
  <c r="N252" i="3"/>
  <c r="N250" i="3" s="1"/>
  <c r="N292" i="3"/>
  <c r="N290" i="3" s="1"/>
  <c r="P294" i="6"/>
  <c r="N292" i="6"/>
  <c r="N290" i="6" s="1"/>
  <c r="P290" i="6" s="1"/>
  <c r="L34" i="8"/>
  <c r="K615" i="10"/>
  <c r="P45" i="2"/>
  <c r="J85" i="1"/>
  <c r="J92" i="1"/>
  <c r="J110" i="1"/>
  <c r="I113" i="1"/>
  <c r="J135" i="1"/>
  <c r="J162" i="1"/>
  <c r="J170" i="1"/>
  <c r="J183" i="1"/>
  <c r="K219" i="2"/>
  <c r="K270" i="2"/>
  <c r="N356" i="1"/>
  <c r="J363" i="1"/>
  <c r="K381" i="2"/>
  <c r="N459" i="1"/>
  <c r="J476" i="1"/>
  <c r="J486" i="1"/>
  <c r="J510" i="1"/>
  <c r="P45" i="3"/>
  <c r="K81" i="3"/>
  <c r="P122" i="3"/>
  <c r="K229" i="3"/>
  <c r="N273" i="3"/>
  <c r="N271" i="3" s="1"/>
  <c r="K368" i="3"/>
  <c r="K417" i="3"/>
  <c r="K423" i="3"/>
  <c r="K429" i="3"/>
  <c r="O435" i="3"/>
  <c r="O533" i="3"/>
  <c r="K580" i="3"/>
  <c r="M118" i="4"/>
  <c r="L275" i="4"/>
  <c r="L273" i="4" s="1"/>
  <c r="M292" i="4"/>
  <c r="P292" i="4" s="1"/>
  <c r="K341" i="4"/>
  <c r="O347" i="4"/>
  <c r="K402" i="4"/>
  <c r="K435" i="4"/>
  <c r="O437" i="4"/>
  <c r="K497" i="4"/>
  <c r="K563" i="4"/>
  <c r="K616" i="4"/>
  <c r="K629" i="4"/>
  <c r="L70" i="5"/>
  <c r="L68" i="5" s="1"/>
  <c r="K85" i="5"/>
  <c r="N120" i="5"/>
  <c r="N118" i="5" s="1"/>
  <c r="L224" i="5"/>
  <c r="O224" i="5" s="1"/>
  <c r="P294" i="5"/>
  <c r="M292" i="5"/>
  <c r="N33" i="5"/>
  <c r="N13" i="5" s="1"/>
  <c r="J434" i="1"/>
  <c r="N585" i="1"/>
  <c r="L601" i="1"/>
  <c r="J607" i="1"/>
  <c r="M312" i="9"/>
  <c r="M310" i="9" s="1"/>
  <c r="P310" i="9" s="1"/>
  <c r="P314" i="9"/>
  <c r="J241" i="1"/>
  <c r="K464" i="5"/>
  <c r="K482" i="5"/>
  <c r="O568" i="5"/>
  <c r="K112" i="6"/>
  <c r="K375" i="6"/>
  <c r="K370" i="7"/>
  <c r="K398" i="7"/>
  <c r="K418" i="7"/>
  <c r="O597" i="7"/>
  <c r="K421" i="8"/>
  <c r="K427" i="8"/>
  <c r="N312" i="9"/>
  <c r="N310" i="9" s="1"/>
  <c r="K619" i="9"/>
  <c r="K92" i="5"/>
  <c r="L294" i="5"/>
  <c r="O294" i="5" s="1"/>
  <c r="K372" i="5"/>
  <c r="K398" i="5"/>
  <c r="O401" i="5"/>
  <c r="O404" i="5"/>
  <c r="O535" i="5"/>
  <c r="K564" i="5"/>
  <c r="K625" i="5"/>
  <c r="K629" i="5"/>
  <c r="K635" i="5"/>
  <c r="N43" i="6"/>
  <c r="N41" i="6" s="1"/>
  <c r="K113" i="6"/>
  <c r="N222" i="6"/>
  <c r="N220" i="6" s="1"/>
  <c r="K304" i="6"/>
  <c r="O404" i="6"/>
  <c r="K481" i="6"/>
  <c r="O551" i="6"/>
  <c r="K562" i="6"/>
  <c r="O566" i="6"/>
  <c r="K597" i="6"/>
  <c r="L45" i="7"/>
  <c r="O45" i="7" s="1"/>
  <c r="K93" i="7"/>
  <c r="N273" i="7"/>
  <c r="N271" i="7" s="1"/>
  <c r="L294" i="7"/>
  <c r="O294" i="7" s="1"/>
  <c r="O352" i="7"/>
  <c r="K368" i="7"/>
  <c r="K396" i="7"/>
  <c r="K426" i="7"/>
  <c r="K429" i="7"/>
  <c r="O437" i="7"/>
  <c r="K474" i="7"/>
  <c r="K630" i="7"/>
  <c r="K633" i="7"/>
  <c r="M22" i="8"/>
  <c r="M20" i="8" s="1"/>
  <c r="M55" i="8"/>
  <c r="M53" i="8" s="1"/>
  <c r="L70" i="8"/>
  <c r="L68" i="8" s="1"/>
  <c r="K82" i="8"/>
  <c r="P254" i="8"/>
  <c r="K589" i="8"/>
  <c r="K595" i="8"/>
  <c r="L45" i="9"/>
  <c r="L43" i="9" s="1"/>
  <c r="K199" i="9"/>
  <c r="N222" i="9"/>
  <c r="N220" i="9" s="1"/>
  <c r="N273" i="9"/>
  <c r="P273" i="9" s="1"/>
  <c r="K420" i="9"/>
  <c r="K426" i="9"/>
  <c r="K432" i="9"/>
  <c r="K533" i="9"/>
  <c r="O535" i="9"/>
  <c r="K64" i="10"/>
  <c r="N120" i="10"/>
  <c r="N118" i="10" s="1"/>
  <c r="K112" i="5"/>
  <c r="K219" i="5"/>
  <c r="K249" i="5"/>
  <c r="K266" i="5"/>
  <c r="O337" i="5"/>
  <c r="K402" i="5"/>
  <c r="K426" i="5"/>
  <c r="K429" i="5"/>
  <c r="K432" i="5"/>
  <c r="K473" i="5"/>
  <c r="O566" i="5"/>
  <c r="K630" i="5"/>
  <c r="P70" i="6"/>
  <c r="K138" i="6"/>
  <c r="P254" i="6"/>
  <c r="K350" i="6"/>
  <c r="K380" i="6"/>
  <c r="K425" i="6"/>
  <c r="K560" i="6"/>
  <c r="N26" i="7"/>
  <c r="N16" i="7" s="1"/>
  <c r="P98" i="7"/>
  <c r="P333" i="7"/>
  <c r="L33" i="7"/>
  <c r="O33" i="7" s="1"/>
  <c r="N43" i="8"/>
  <c r="N41" i="8" s="1"/>
  <c r="N96" i="10"/>
  <c r="N94" i="10" s="1"/>
  <c r="M220" i="10"/>
  <c r="N222" i="11"/>
  <c r="N220" i="11" s="1"/>
  <c r="P70" i="13"/>
  <c r="M68" i="13"/>
  <c r="K625" i="13"/>
  <c r="K623" i="13"/>
  <c r="K621" i="13"/>
  <c r="K626" i="13"/>
  <c r="K624" i="13"/>
  <c r="K622" i="13"/>
  <c r="K620" i="13"/>
  <c r="K109" i="7"/>
  <c r="L122" i="7"/>
  <c r="O122" i="7" s="1"/>
  <c r="N292" i="7"/>
  <c r="N290" i="7" s="1"/>
  <c r="L333" i="7"/>
  <c r="O333" i="7" s="1"/>
  <c r="O385" i="7"/>
  <c r="K397" i="7"/>
  <c r="K424" i="7"/>
  <c r="K427" i="7"/>
  <c r="K430" i="7"/>
  <c r="O457" i="7"/>
  <c r="O553" i="7"/>
  <c r="K560" i="7"/>
  <c r="K628" i="7"/>
  <c r="K631" i="7"/>
  <c r="K634" i="7"/>
  <c r="L45" i="8"/>
  <c r="L43" i="8" s="1"/>
  <c r="K80" i="8"/>
  <c r="N120" i="8"/>
  <c r="N118" i="8" s="1"/>
  <c r="K133" i="8"/>
  <c r="K149" i="8"/>
  <c r="K158" i="8"/>
  <c r="K219" i="8"/>
  <c r="L254" i="8"/>
  <c r="O254" i="8" s="1"/>
  <c r="K266" i="8"/>
  <c r="O383" i="8"/>
  <c r="K401" i="8"/>
  <c r="O406" i="8"/>
  <c r="K432" i="8"/>
  <c r="K449" i="8"/>
  <c r="O455" i="8"/>
  <c r="K621" i="8"/>
  <c r="K623" i="8"/>
  <c r="K149" i="9"/>
  <c r="K164" i="9"/>
  <c r="K173" i="9"/>
  <c r="K200" i="9"/>
  <c r="K328" i="9"/>
  <c r="K418" i="9"/>
  <c r="K424" i="9"/>
  <c r="K430" i="9"/>
  <c r="K563" i="9"/>
  <c r="O568" i="9"/>
  <c r="P224" i="10"/>
  <c r="K149" i="5"/>
  <c r="K158" i="5"/>
  <c r="K229" i="5"/>
  <c r="K341" i="5"/>
  <c r="O347" i="5"/>
  <c r="K368" i="5"/>
  <c r="K380" i="5"/>
  <c r="O385" i="5"/>
  <c r="K401" i="5"/>
  <c r="K416" i="5"/>
  <c r="K427" i="5"/>
  <c r="K450" i="5"/>
  <c r="K466" i="5"/>
  <c r="K499" i="5"/>
  <c r="K628" i="5"/>
  <c r="L57" i="6"/>
  <c r="O57" i="6" s="1"/>
  <c r="O102" i="6"/>
  <c r="P144" i="6"/>
  <c r="J172" i="1"/>
  <c r="J176" i="1"/>
  <c r="K229" i="6"/>
  <c r="L254" i="6"/>
  <c r="O254" i="6" s="1"/>
  <c r="K266" i="6"/>
  <c r="K270" i="6"/>
  <c r="L314" i="6"/>
  <c r="O314" i="6" s="1"/>
  <c r="K340" i="6"/>
  <c r="K397" i="6"/>
  <c r="K421" i="6"/>
  <c r="O439" i="6"/>
  <c r="O455" i="6"/>
  <c r="K551" i="6"/>
  <c r="O553" i="6"/>
  <c r="K563" i="6"/>
  <c r="K630" i="6"/>
  <c r="L98" i="7"/>
  <c r="L96" i="7" s="1"/>
  <c r="K110" i="7"/>
  <c r="K185" i="7"/>
  <c r="K199" i="7"/>
  <c r="N222" i="7"/>
  <c r="N220" i="7" s="1"/>
  <c r="N252" i="7"/>
  <c r="N250" i="7" s="1"/>
  <c r="M273" i="7"/>
  <c r="P273" i="7" s="1"/>
  <c r="N312" i="7"/>
  <c r="N310" i="7" s="1"/>
  <c r="O383" i="7"/>
  <c r="O439" i="7"/>
  <c r="K533" i="7"/>
  <c r="O535" i="7"/>
  <c r="O551" i="7"/>
  <c r="L34" i="7"/>
  <c r="K573" i="7"/>
  <c r="K580" i="7"/>
  <c r="O582" i="7"/>
  <c r="L57" i="8"/>
  <c r="O57" i="8" s="1"/>
  <c r="K65" i="8"/>
  <c r="N68" i="8"/>
  <c r="N66" i="8" s="1"/>
  <c r="N142" i="8"/>
  <c r="N140" i="8" s="1"/>
  <c r="K173" i="8"/>
  <c r="K189" i="8"/>
  <c r="K199" i="8"/>
  <c r="K235" i="8"/>
  <c r="M273" i="8"/>
  <c r="M271" i="8" s="1"/>
  <c r="L314" i="8"/>
  <c r="O314" i="8" s="1"/>
  <c r="P333" i="8"/>
  <c r="K345" i="8"/>
  <c r="K349" i="8"/>
  <c r="O354" i="8"/>
  <c r="K372" i="8"/>
  <c r="K564" i="8"/>
  <c r="O566" i="8"/>
  <c r="L57" i="9"/>
  <c r="O57" i="9" s="1"/>
  <c r="K65" i="9"/>
  <c r="O74" i="9"/>
  <c r="K80" i="9"/>
  <c r="K83" i="9"/>
  <c r="P98" i="9"/>
  <c r="L144" i="9"/>
  <c r="L142" i="9" s="1"/>
  <c r="P254" i="9"/>
  <c r="K285" i="9"/>
  <c r="K345" i="9"/>
  <c r="K372" i="9"/>
  <c r="K375" i="9"/>
  <c r="K381" i="9"/>
  <c r="K419" i="9"/>
  <c r="K425" i="9"/>
  <c r="K431" i="9"/>
  <c r="K435" i="9"/>
  <c r="K465" i="9"/>
  <c r="K597" i="9"/>
  <c r="O599" i="9"/>
  <c r="K629" i="9"/>
  <c r="K635" i="9"/>
  <c r="P45" i="10"/>
  <c r="K81" i="10"/>
  <c r="K84" i="10"/>
  <c r="K87" i="10"/>
  <c r="L122" i="10"/>
  <c r="K176" i="10"/>
  <c r="K185" i="10"/>
  <c r="K199" i="10"/>
  <c r="L224" i="10"/>
  <c r="O224" i="10" s="1"/>
  <c r="K65" i="11"/>
  <c r="M96" i="11"/>
  <c r="M94" i="11" s="1"/>
  <c r="N142" i="11"/>
  <c r="N140" i="11" s="1"/>
  <c r="M292" i="15"/>
  <c r="P294" i="15"/>
  <c r="L275" i="10"/>
  <c r="O275" i="10" s="1"/>
  <c r="L24" i="10"/>
  <c r="O24" i="10" s="1"/>
  <c r="K372" i="10"/>
  <c r="K401" i="10"/>
  <c r="O406" i="10"/>
  <c r="K417" i="10"/>
  <c r="K423" i="10"/>
  <c r="K429" i="10"/>
  <c r="K449" i="10"/>
  <c r="K466" i="10"/>
  <c r="K481" i="10"/>
  <c r="K499" i="10"/>
  <c r="K547" i="10"/>
  <c r="O580" i="10"/>
  <c r="K593" i="10"/>
  <c r="K185" i="11"/>
  <c r="K219" i="11"/>
  <c r="K229" i="11"/>
  <c r="K235" i="11"/>
  <c r="L275" i="11"/>
  <c r="O275" i="11" s="1"/>
  <c r="N31" i="11"/>
  <c r="N11" i="11" s="1"/>
  <c r="N9" i="11" s="1"/>
  <c r="N34" i="11"/>
  <c r="K425" i="11"/>
  <c r="K629" i="11"/>
  <c r="K634" i="11"/>
  <c r="K80" i="12"/>
  <c r="K481" i="12"/>
  <c r="K562" i="12"/>
  <c r="K185" i="13"/>
  <c r="K219" i="13"/>
  <c r="L314" i="13"/>
  <c r="O314" i="13" s="1"/>
  <c r="M331" i="13"/>
  <c r="M329" i="13" s="1"/>
  <c r="L333" i="13"/>
  <c r="O333" i="13" s="1"/>
  <c r="O383" i="13"/>
  <c r="L98" i="14"/>
  <c r="O98" i="14" s="1"/>
  <c r="M120" i="14"/>
  <c r="P120" i="14" s="1"/>
  <c r="M292" i="14"/>
  <c r="P292" i="14" s="1"/>
  <c r="K341" i="14"/>
  <c r="K417" i="14"/>
  <c r="K420" i="14"/>
  <c r="K423" i="14"/>
  <c r="K426" i="14"/>
  <c r="N33" i="14"/>
  <c r="N13" i="14" s="1"/>
  <c r="M120" i="15"/>
  <c r="P120" i="15" s="1"/>
  <c r="N33" i="15"/>
  <c r="N13" i="15" s="1"/>
  <c r="P314" i="16"/>
  <c r="M312" i="16"/>
  <c r="L333" i="11"/>
  <c r="L331" i="11" s="1"/>
  <c r="K340" i="11"/>
  <c r="K343" i="11"/>
  <c r="O349" i="11"/>
  <c r="K423" i="11"/>
  <c r="K431" i="11"/>
  <c r="K589" i="11"/>
  <c r="N68" i="12"/>
  <c r="N66" i="12" s="1"/>
  <c r="N292" i="12"/>
  <c r="N290" i="12" s="1"/>
  <c r="K418" i="12"/>
  <c r="K421" i="12"/>
  <c r="K424" i="12"/>
  <c r="K427" i="12"/>
  <c r="K430" i="12"/>
  <c r="K499" i="12"/>
  <c r="M53" i="13"/>
  <c r="P57" i="13"/>
  <c r="L144" i="13"/>
  <c r="O144" i="13" s="1"/>
  <c r="K164" i="13"/>
  <c r="K173" i="13"/>
  <c r="K200" i="13"/>
  <c r="N222" i="13"/>
  <c r="N220" i="13" s="1"/>
  <c r="K229" i="13"/>
  <c r="K235" i="13"/>
  <c r="K341" i="13"/>
  <c r="O352" i="13"/>
  <c r="K375" i="13"/>
  <c r="O404" i="13"/>
  <c r="K417" i="13"/>
  <c r="K423" i="13"/>
  <c r="K429" i="13"/>
  <c r="O435" i="13"/>
  <c r="K455" i="13"/>
  <c r="O555" i="13"/>
  <c r="K560" i="13"/>
  <c r="O599" i="13"/>
  <c r="L70" i="14"/>
  <c r="O70" i="14" s="1"/>
  <c r="N331" i="14"/>
  <c r="N329" i="14" s="1"/>
  <c r="O347" i="14"/>
  <c r="K430" i="14"/>
  <c r="K547" i="14"/>
  <c r="O564" i="14"/>
  <c r="O597" i="14"/>
  <c r="L45" i="15"/>
  <c r="O45" i="15" s="1"/>
  <c r="K81" i="15"/>
  <c r="K109" i="15"/>
  <c r="K173" i="15"/>
  <c r="P275" i="15"/>
  <c r="M273" i="15"/>
  <c r="P273" i="15" s="1"/>
  <c r="K328" i="15"/>
  <c r="K497" i="15"/>
  <c r="K591" i="15"/>
  <c r="K629" i="15"/>
  <c r="K635" i="15"/>
  <c r="K158" i="16"/>
  <c r="N273" i="17"/>
  <c r="N271" i="17" s="1"/>
  <c r="P314" i="10"/>
  <c r="L45" i="11"/>
  <c r="O45" i="11" s="1"/>
  <c r="M68" i="11"/>
  <c r="M66" i="11" s="1"/>
  <c r="L144" i="11"/>
  <c r="L142" i="11" s="1"/>
  <c r="L254" i="11"/>
  <c r="O254" i="11" s="1"/>
  <c r="K626" i="11"/>
  <c r="N26" i="12"/>
  <c r="N16" i="12" s="1"/>
  <c r="K229" i="12"/>
  <c r="N252" i="12"/>
  <c r="N250" i="12" s="1"/>
  <c r="N273" i="12"/>
  <c r="N271" i="12" s="1"/>
  <c r="P294" i="12"/>
  <c r="N312" i="12"/>
  <c r="N310" i="12" s="1"/>
  <c r="K381" i="12"/>
  <c r="K396" i="12"/>
  <c r="M94" i="13"/>
  <c r="K109" i="13"/>
  <c r="K473" i="13"/>
  <c r="O568" i="13"/>
  <c r="K573" i="13"/>
  <c r="K628" i="13"/>
  <c r="N43" i="14"/>
  <c r="P43" i="14" s="1"/>
  <c r="L57" i="14"/>
  <c r="O57" i="14" s="1"/>
  <c r="K65" i="14"/>
  <c r="N96" i="14"/>
  <c r="N94" i="14" s="1"/>
  <c r="K229" i="14"/>
  <c r="K235" i="14"/>
  <c r="K270" i="14"/>
  <c r="L333" i="14"/>
  <c r="O333" i="14" s="1"/>
  <c r="O439" i="14"/>
  <c r="K450" i="14"/>
  <c r="K593" i="14"/>
  <c r="K630" i="14"/>
  <c r="K633" i="14"/>
  <c r="N68" i="15"/>
  <c r="N66" i="15" s="1"/>
  <c r="L98" i="15"/>
  <c r="L96" i="15" s="1"/>
  <c r="L94" i="15" s="1"/>
  <c r="K110" i="15"/>
  <c r="K113" i="15"/>
  <c r="N273" i="15"/>
  <c r="N271" i="15" s="1"/>
  <c r="K418" i="16"/>
  <c r="K340" i="10"/>
  <c r="K343" i="10"/>
  <c r="O349" i="10"/>
  <c r="O352" i="10"/>
  <c r="O385" i="10"/>
  <c r="K418" i="10"/>
  <c r="K424" i="10"/>
  <c r="K430" i="10"/>
  <c r="O459" i="10"/>
  <c r="K562" i="10"/>
  <c r="O564" i="10"/>
  <c r="K113" i="11"/>
  <c r="N273" i="11"/>
  <c r="N271" i="11" s="1"/>
  <c r="K285" i="11"/>
  <c r="O337" i="11"/>
  <c r="K341" i="11"/>
  <c r="O347" i="11"/>
  <c r="K350" i="11"/>
  <c r="K380" i="11"/>
  <c r="N32" i="11"/>
  <c r="N30" i="11" s="1"/>
  <c r="K593" i="11"/>
  <c r="K624" i="11"/>
  <c r="L70" i="12"/>
  <c r="O70" i="12" s="1"/>
  <c r="N31" i="12"/>
  <c r="N29" i="12" s="1"/>
  <c r="N34" i="12"/>
  <c r="N14" i="12" s="1"/>
  <c r="K497" i="12"/>
  <c r="K547" i="12"/>
  <c r="N273" i="13"/>
  <c r="N271" i="13" s="1"/>
  <c r="O347" i="13"/>
  <c r="N31" i="13"/>
  <c r="N29" i="13" s="1"/>
  <c r="N222" i="15"/>
  <c r="N220" i="15" s="1"/>
  <c r="K625" i="15"/>
  <c r="K626" i="15"/>
  <c r="K328" i="10"/>
  <c r="K368" i="10"/>
  <c r="K377" i="10"/>
  <c r="K402" i="10"/>
  <c r="K465" i="10"/>
  <c r="K474" i="10"/>
  <c r="K498" i="10"/>
  <c r="O584" i="10"/>
  <c r="O599" i="10"/>
  <c r="K620" i="10"/>
  <c r="K622" i="10"/>
  <c r="K624" i="10"/>
  <c r="P275" i="11"/>
  <c r="K377" i="11"/>
  <c r="K402" i="11"/>
  <c r="K416" i="11"/>
  <c r="K450" i="11"/>
  <c r="K564" i="11"/>
  <c r="O566" i="11"/>
  <c r="L224" i="12"/>
  <c r="L222" i="12" s="1"/>
  <c r="K270" i="12"/>
  <c r="K328" i="12"/>
  <c r="K380" i="12"/>
  <c r="K397" i="12"/>
  <c r="K465" i="12"/>
  <c r="K498" i="12"/>
  <c r="K533" i="12"/>
  <c r="O537" i="12"/>
  <c r="O566" i="12"/>
  <c r="K580" i="12"/>
  <c r="K589" i="12"/>
  <c r="K595" i="12"/>
  <c r="O597" i="12"/>
  <c r="K92" i="13"/>
  <c r="N142" i="13"/>
  <c r="N140" i="13" s="1"/>
  <c r="M252" i="13"/>
  <c r="P252" i="13" s="1"/>
  <c r="N331" i="13"/>
  <c r="N329" i="13" s="1"/>
  <c r="K345" i="13"/>
  <c r="K416" i="13"/>
  <c r="K422" i="13"/>
  <c r="K428" i="13"/>
  <c r="K435" i="13"/>
  <c r="K466" i="13"/>
  <c r="K474" i="13"/>
  <c r="O535" i="13"/>
  <c r="O566" i="13"/>
  <c r="K580" i="13"/>
  <c r="K629" i="13"/>
  <c r="K264" i="14"/>
  <c r="K267" i="14"/>
  <c r="N31" i="14"/>
  <c r="K377" i="14"/>
  <c r="K431" i="14"/>
  <c r="K464" i="14"/>
  <c r="K473" i="14"/>
  <c r="K482" i="14"/>
  <c r="K564" i="14"/>
  <c r="O601" i="14"/>
  <c r="K628" i="14"/>
  <c r="K631" i="14"/>
  <c r="N55" i="15"/>
  <c r="N53" i="15" s="1"/>
  <c r="K108" i="15"/>
  <c r="P224" i="15"/>
  <c r="K265" i="15"/>
  <c r="K345" i="16"/>
  <c r="K349" i="16"/>
  <c r="O354" i="16"/>
  <c r="N34" i="18"/>
  <c r="N14" i="18" s="1"/>
  <c r="P57" i="19"/>
  <c r="M55" i="19"/>
  <c r="M53" i="19" s="1"/>
  <c r="P254" i="19"/>
  <c r="M252" i="19"/>
  <c r="K265" i="17"/>
  <c r="O566" i="17"/>
  <c r="K343" i="18"/>
  <c r="O349" i="18"/>
  <c r="P122" i="19"/>
  <c r="M120" i="19"/>
  <c r="P120" i="19" s="1"/>
  <c r="N34" i="19"/>
  <c r="N14" i="19" s="1"/>
  <c r="K417" i="19"/>
  <c r="K420" i="19"/>
  <c r="K423" i="19"/>
  <c r="K426" i="19"/>
  <c r="K429" i="19"/>
  <c r="K432" i="19"/>
  <c r="O455" i="19"/>
  <c r="K398" i="20"/>
  <c r="K633" i="20"/>
  <c r="N292" i="15"/>
  <c r="N290" i="15" s="1"/>
  <c r="O437" i="15"/>
  <c r="K597" i="15"/>
  <c r="K630" i="15"/>
  <c r="L32" i="16"/>
  <c r="L30" i="16" s="1"/>
  <c r="L144" i="16"/>
  <c r="O144" i="16" s="1"/>
  <c r="N292" i="16"/>
  <c r="N290" i="16" s="1"/>
  <c r="L333" i="16"/>
  <c r="O333" i="16" s="1"/>
  <c r="K340" i="16"/>
  <c r="O352" i="16"/>
  <c r="N31" i="16"/>
  <c r="N29" i="16" s="1"/>
  <c r="K426" i="16"/>
  <c r="N32" i="16"/>
  <c r="N30" i="16" s="1"/>
  <c r="K112" i="17"/>
  <c r="K117" i="17"/>
  <c r="K132" i="17"/>
  <c r="L144" i="17"/>
  <c r="O144" i="17" s="1"/>
  <c r="K200" i="17"/>
  <c r="K219" i="17"/>
  <c r="L254" i="17"/>
  <c r="L252" i="17" s="1"/>
  <c r="K368" i="17"/>
  <c r="N33" i="17"/>
  <c r="N13" i="17" s="1"/>
  <c r="K402" i="17"/>
  <c r="K416" i="17"/>
  <c r="K419" i="17"/>
  <c r="K422" i="17"/>
  <c r="K425" i="17"/>
  <c r="K428" i="17"/>
  <c r="K431" i="17"/>
  <c r="O564" i="17"/>
  <c r="K591" i="17"/>
  <c r="K597" i="17"/>
  <c r="K628" i="17"/>
  <c r="K631" i="17"/>
  <c r="K82" i="18"/>
  <c r="M120" i="18"/>
  <c r="P120" i="18" s="1"/>
  <c r="P122" i="18"/>
  <c r="L314" i="18"/>
  <c r="O314" i="18" s="1"/>
  <c r="O337" i="18"/>
  <c r="K350" i="18"/>
  <c r="K551" i="18"/>
  <c r="O553" i="18"/>
  <c r="L98" i="19"/>
  <c r="O98" i="19" s="1"/>
  <c r="N120" i="19"/>
  <c r="N118" i="19" s="1"/>
  <c r="K368" i="19"/>
  <c r="K377" i="19"/>
  <c r="K398" i="19"/>
  <c r="O439" i="19"/>
  <c r="P275" i="20"/>
  <c r="M273" i="20"/>
  <c r="N331" i="20"/>
  <c r="N329" i="20" s="1"/>
  <c r="O599" i="20"/>
  <c r="K229" i="15"/>
  <c r="K372" i="15"/>
  <c r="K426" i="15"/>
  <c r="O435" i="15"/>
  <c r="K498" i="15"/>
  <c r="K612" i="15"/>
  <c r="M273" i="17"/>
  <c r="M271" i="17" s="1"/>
  <c r="P271" i="17" s="1"/>
  <c r="N120" i="18"/>
  <c r="N118" i="18" s="1"/>
  <c r="N33" i="19"/>
  <c r="N13" i="19" s="1"/>
  <c r="N142" i="16"/>
  <c r="N140" i="16" s="1"/>
  <c r="K186" i="16"/>
  <c r="P224" i="16"/>
  <c r="K235" i="16"/>
  <c r="L314" i="16"/>
  <c r="O314" i="16" s="1"/>
  <c r="K328" i="16"/>
  <c r="O380" i="16"/>
  <c r="O383" i="16"/>
  <c r="K422" i="16"/>
  <c r="K267" i="17"/>
  <c r="M312" i="17"/>
  <c r="L314" i="17"/>
  <c r="K618" i="17"/>
  <c r="K619" i="17"/>
  <c r="M222" i="18"/>
  <c r="M220" i="18" s="1"/>
  <c r="L275" i="18"/>
  <c r="O275" i="18" s="1"/>
  <c r="P292" i="18"/>
  <c r="K481" i="18"/>
  <c r="K498" i="18"/>
  <c r="L26" i="19"/>
  <c r="L16" i="19" s="1"/>
  <c r="P70" i="19"/>
  <c r="K611" i="19"/>
  <c r="K617" i="19"/>
  <c r="N252" i="20"/>
  <c r="N250" i="20" s="1"/>
  <c r="K370" i="20"/>
  <c r="K450" i="20"/>
  <c r="P333" i="21"/>
  <c r="M331" i="21"/>
  <c r="N312" i="15"/>
  <c r="N310" i="15" s="1"/>
  <c r="K349" i="15"/>
  <c r="O354" i="15"/>
  <c r="K370" i="15"/>
  <c r="O404" i="15"/>
  <c r="K421" i="15"/>
  <c r="K424" i="15"/>
  <c r="K430" i="15"/>
  <c r="K465" i="15"/>
  <c r="K482" i="15"/>
  <c r="K564" i="15"/>
  <c r="K593" i="15"/>
  <c r="L70" i="16"/>
  <c r="O70" i="16" s="1"/>
  <c r="L275" i="16"/>
  <c r="L273" i="16" s="1"/>
  <c r="L271" i="16" s="1"/>
  <c r="N33" i="16"/>
  <c r="N13" i="16" s="1"/>
  <c r="K381" i="16"/>
  <c r="K420" i="16"/>
  <c r="K432" i="16"/>
  <c r="O435" i="16"/>
  <c r="O455" i="16"/>
  <c r="O537" i="16"/>
  <c r="K562" i="16"/>
  <c r="O580" i="16"/>
  <c r="K591" i="16"/>
  <c r="K628" i="16"/>
  <c r="K80" i="17"/>
  <c r="K92" i="17"/>
  <c r="N120" i="17"/>
  <c r="N118" i="17" s="1"/>
  <c r="P144" i="17"/>
  <c r="K149" i="17"/>
  <c r="K176" i="17"/>
  <c r="K185" i="17"/>
  <c r="K249" i="17"/>
  <c r="K328" i="17"/>
  <c r="K341" i="17"/>
  <c r="O349" i="17"/>
  <c r="I367" i="17"/>
  <c r="K367" i="17" s="1"/>
  <c r="K377" i="17"/>
  <c r="O380" i="17"/>
  <c r="O383" i="17"/>
  <c r="O435" i="17"/>
  <c r="K449" i="17"/>
  <c r="K455" i="17"/>
  <c r="O457" i="17"/>
  <c r="K465" i="17"/>
  <c r="K547" i="17"/>
  <c r="K632" i="17"/>
  <c r="K635" i="17"/>
  <c r="L144" i="18"/>
  <c r="O144" i="18" s="1"/>
  <c r="N252" i="18"/>
  <c r="N250" i="18" s="1"/>
  <c r="O354" i="18"/>
  <c r="K431" i="18"/>
  <c r="K435" i="18"/>
  <c r="O437" i="18"/>
  <c r="O459" i="18"/>
  <c r="K564" i="18"/>
  <c r="O566" i="18"/>
  <c r="K575" i="18"/>
  <c r="O580" i="18"/>
  <c r="L144" i="19"/>
  <c r="O144" i="19" s="1"/>
  <c r="K164" i="19"/>
  <c r="K173" i="19"/>
  <c r="K186" i="19"/>
  <c r="K474" i="19"/>
  <c r="K564" i="19"/>
  <c r="O566" i="19"/>
  <c r="L144" i="20"/>
  <c r="O144" i="20" s="1"/>
  <c r="K235" i="20"/>
  <c r="O353" i="20"/>
  <c r="L33" i="20"/>
  <c r="O33" i="20" s="1"/>
  <c r="K371" i="20"/>
  <c r="I367" i="20"/>
  <c r="K367" i="20" s="1"/>
  <c r="O406" i="20"/>
  <c r="K417" i="20"/>
  <c r="N331" i="21"/>
  <c r="N329" i="21" s="1"/>
  <c r="K402" i="21"/>
  <c r="O582" i="20"/>
  <c r="P45" i="21"/>
  <c r="O566" i="21"/>
  <c r="K615" i="19"/>
  <c r="L254" i="20"/>
  <c r="O254" i="20" s="1"/>
  <c r="K340" i="20"/>
  <c r="O385" i="20"/>
  <c r="K421" i="20"/>
  <c r="K499" i="20"/>
  <c r="K547" i="20"/>
  <c r="K92" i="21"/>
  <c r="K111" i="21"/>
  <c r="L144" i="21"/>
  <c r="L142" i="21" s="1"/>
  <c r="K185" i="21"/>
  <c r="L254" i="21"/>
  <c r="L252" i="21" s="1"/>
  <c r="K345" i="21"/>
  <c r="N33" i="21"/>
  <c r="N13" i="21" s="1"/>
  <c r="O383" i="21"/>
  <c r="K466" i="21"/>
  <c r="K481" i="21"/>
  <c r="K499" i="21"/>
  <c r="O537" i="21"/>
  <c r="K562" i="21"/>
  <c r="N26" i="18"/>
  <c r="N16" i="18" s="1"/>
  <c r="K64" i="18"/>
  <c r="K349" i="18"/>
  <c r="N33" i="18"/>
  <c r="N13" i="18" s="1"/>
  <c r="K380" i="18"/>
  <c r="O385" i="18"/>
  <c r="K397" i="18"/>
  <c r="K418" i="18"/>
  <c r="K421" i="18"/>
  <c r="K424" i="18"/>
  <c r="K427" i="18"/>
  <c r="K432" i="18"/>
  <c r="K464" i="18"/>
  <c r="K482" i="18"/>
  <c r="O597" i="18"/>
  <c r="L122" i="19"/>
  <c r="L120" i="19" s="1"/>
  <c r="O120" i="19" s="1"/>
  <c r="N252" i="19"/>
  <c r="N250" i="19" s="1"/>
  <c r="K481" i="19"/>
  <c r="K628" i="19"/>
  <c r="N55" i="20"/>
  <c r="P55" i="20" s="1"/>
  <c r="K149" i="20"/>
  <c r="K185" i="20"/>
  <c r="L70" i="18"/>
  <c r="O70" i="18" s="1"/>
  <c r="N96" i="18"/>
  <c r="N94" i="18" s="1"/>
  <c r="L122" i="18"/>
  <c r="L120" i="18" s="1"/>
  <c r="N142" i="18"/>
  <c r="P142" i="18" s="1"/>
  <c r="K149" i="18"/>
  <c r="K176" i="18"/>
  <c r="K185" i="18"/>
  <c r="L333" i="18"/>
  <c r="O333" i="18" s="1"/>
  <c r="K593" i="18"/>
  <c r="K630" i="18"/>
  <c r="K65" i="19"/>
  <c r="K80" i="19"/>
  <c r="N96" i="19"/>
  <c r="N94" i="19" s="1"/>
  <c r="K199" i="19"/>
  <c r="K270" i="19"/>
  <c r="N292" i="19"/>
  <c r="N290" i="19" s="1"/>
  <c r="N331" i="19"/>
  <c r="N329" i="19" s="1"/>
  <c r="K381" i="19"/>
  <c r="K482" i="19"/>
  <c r="K547" i="19"/>
  <c r="O597" i="19"/>
  <c r="L57" i="20"/>
  <c r="O57" i="20" s="1"/>
  <c r="N96" i="20"/>
  <c r="N94" i="20" s="1"/>
  <c r="L122" i="20"/>
  <c r="O122" i="20" s="1"/>
  <c r="K164" i="20"/>
  <c r="K186" i="20"/>
  <c r="K264" i="20"/>
  <c r="N292" i="20"/>
  <c r="N290" i="20" s="1"/>
  <c r="K341" i="20"/>
  <c r="K350" i="20"/>
  <c r="K377" i="20"/>
  <c r="O383" i="20"/>
  <c r="K425" i="20"/>
  <c r="K465" i="20"/>
  <c r="K481" i="20"/>
  <c r="O537" i="20"/>
  <c r="K563" i="20"/>
  <c r="K630" i="20"/>
  <c r="O49" i="21"/>
  <c r="K109" i="21"/>
  <c r="K204" i="21"/>
  <c r="L224" i="21"/>
  <c r="L222" i="21" s="1"/>
  <c r="L220" i="21" s="1"/>
  <c r="K267" i="21"/>
  <c r="K381" i="21"/>
  <c r="O404" i="21"/>
  <c r="K473" i="21"/>
  <c r="K497" i="21"/>
  <c r="O535" i="21"/>
  <c r="K560" i="21"/>
  <c r="M41" i="2"/>
  <c r="P120" i="3"/>
  <c r="M118" i="3"/>
  <c r="P118" i="3" s="1"/>
  <c r="P314" i="4"/>
  <c r="M312" i="4"/>
  <c r="M98" i="1"/>
  <c r="I149" i="1"/>
  <c r="N275" i="1"/>
  <c r="L385" i="1"/>
  <c r="J429" i="1"/>
  <c r="L536" i="1"/>
  <c r="O536" i="1" s="1"/>
  <c r="I560" i="1"/>
  <c r="I593" i="1"/>
  <c r="N96" i="2"/>
  <c r="N94" i="2" s="1"/>
  <c r="K117" i="2"/>
  <c r="K200" i="2"/>
  <c r="P224" i="2"/>
  <c r="K309" i="2"/>
  <c r="O349" i="2"/>
  <c r="K418" i="2"/>
  <c r="K430" i="2"/>
  <c r="N533" i="1"/>
  <c r="I367" i="3"/>
  <c r="K367" i="3" s="1"/>
  <c r="N32" i="3"/>
  <c r="N30" i="3" s="1"/>
  <c r="O535" i="3"/>
  <c r="L74" i="1"/>
  <c r="L49" i="1"/>
  <c r="N224" i="1"/>
  <c r="I238" i="1"/>
  <c r="K238" i="1" s="1"/>
  <c r="I426" i="1"/>
  <c r="J465" i="1"/>
  <c r="I480" i="1"/>
  <c r="K480" i="1" s="1"/>
  <c r="I492" i="1"/>
  <c r="K492" i="1" s="1"/>
  <c r="I504" i="1"/>
  <c r="K504" i="1" s="1"/>
  <c r="P57" i="2"/>
  <c r="N68" i="2"/>
  <c r="N66" i="2" s="1"/>
  <c r="K83" i="2"/>
  <c r="M96" i="2"/>
  <c r="K113" i="2"/>
  <c r="J229" i="1"/>
  <c r="O347" i="2"/>
  <c r="J412" i="1"/>
  <c r="K416" i="2"/>
  <c r="K428" i="2"/>
  <c r="O457" i="2"/>
  <c r="J474" i="1"/>
  <c r="K478" i="2"/>
  <c r="J543" i="1"/>
  <c r="K547" i="2"/>
  <c r="N43" i="3"/>
  <c r="N41" i="3" s="1"/>
  <c r="N22" i="3"/>
  <c r="J209" i="1"/>
  <c r="N96" i="6"/>
  <c r="N94" i="6" s="1"/>
  <c r="K618" i="6"/>
  <c r="K611" i="6"/>
  <c r="K617" i="6"/>
  <c r="K619" i="6"/>
  <c r="K615" i="6"/>
  <c r="K613" i="6"/>
  <c r="I92" i="1"/>
  <c r="L555" i="1"/>
  <c r="I573" i="1"/>
  <c r="I595" i="1"/>
  <c r="L24" i="2"/>
  <c r="O24" i="2" s="1"/>
  <c r="N55" i="2"/>
  <c r="L254" i="2"/>
  <c r="O254" i="2" s="1"/>
  <c r="N580" i="1"/>
  <c r="N68" i="3"/>
  <c r="P70" i="3"/>
  <c r="P144" i="4"/>
  <c r="M142" i="4"/>
  <c r="P224" i="5"/>
  <c r="M222" i="5"/>
  <c r="L33" i="9"/>
  <c r="O33" i="9" s="1"/>
  <c r="O384" i="9"/>
  <c r="K618" i="11"/>
  <c r="K617" i="11"/>
  <c r="K619" i="11"/>
  <c r="K611" i="11"/>
  <c r="K613" i="11"/>
  <c r="K615" i="11"/>
  <c r="L122" i="2"/>
  <c r="O122" i="2" s="1"/>
  <c r="I265" i="1"/>
  <c r="I306" i="1"/>
  <c r="M314" i="1"/>
  <c r="I596" i="1"/>
  <c r="K596" i="1" s="1"/>
  <c r="M68" i="2"/>
  <c r="P68" i="2" s="1"/>
  <c r="K343" i="2"/>
  <c r="K564" i="2"/>
  <c r="N462" i="1"/>
  <c r="N22" i="5"/>
  <c r="M53" i="7"/>
  <c r="L71" i="1"/>
  <c r="L58" i="1"/>
  <c r="L351" i="1"/>
  <c r="O351" i="1" s="1"/>
  <c r="I381" i="1"/>
  <c r="I420" i="1"/>
  <c r="I432" i="1"/>
  <c r="L598" i="1"/>
  <c r="O598" i="1" s="1"/>
  <c r="K267" i="2"/>
  <c r="N331" i="2"/>
  <c r="N329" i="2" s="1"/>
  <c r="L333" i="2"/>
  <c r="K341" i="2"/>
  <c r="J375" i="1"/>
  <c r="O459" i="2"/>
  <c r="J79" i="1"/>
  <c r="K625" i="3"/>
  <c r="K620" i="3"/>
  <c r="K622" i="3"/>
  <c r="K626" i="3"/>
  <c r="K235" i="4"/>
  <c r="N405" i="1"/>
  <c r="N31" i="4"/>
  <c r="N29" i="4" s="1"/>
  <c r="O533" i="4"/>
  <c r="K612" i="4"/>
  <c r="L32" i="5"/>
  <c r="L30" i="5" s="1"/>
  <c r="K622" i="5"/>
  <c r="L24" i="6"/>
  <c r="O24" i="6" s="1"/>
  <c r="P294" i="7"/>
  <c r="M292" i="7"/>
  <c r="K350" i="7"/>
  <c r="N33" i="7"/>
  <c r="N13" i="7" s="1"/>
  <c r="K449" i="7"/>
  <c r="M310" i="10"/>
  <c r="P310" i="10" s="1"/>
  <c r="P312" i="10"/>
  <c r="K562" i="2"/>
  <c r="L33" i="3"/>
  <c r="O33" i="3" s="1"/>
  <c r="M43" i="3"/>
  <c r="M41" i="3" s="1"/>
  <c r="O74" i="3"/>
  <c r="K80" i="3"/>
  <c r="K92" i="3"/>
  <c r="L24" i="3"/>
  <c r="O24" i="3" s="1"/>
  <c r="J245" i="1"/>
  <c r="N331" i="3"/>
  <c r="N329" i="3" s="1"/>
  <c r="J360" i="1"/>
  <c r="J365" i="1"/>
  <c r="L98" i="4"/>
  <c r="L96" i="4" s="1"/>
  <c r="O96" i="4" s="1"/>
  <c r="N222" i="4"/>
  <c r="N220" i="4" s="1"/>
  <c r="J268" i="1"/>
  <c r="K396" i="4"/>
  <c r="K416" i="4"/>
  <c r="K422" i="4"/>
  <c r="K425" i="4"/>
  <c r="K428" i="4"/>
  <c r="K455" i="4"/>
  <c r="O457" i="4"/>
  <c r="K615" i="4"/>
  <c r="K634" i="4"/>
  <c r="P45" i="5"/>
  <c r="N55" i="5"/>
  <c r="N53" i="5" s="1"/>
  <c r="M252" i="5"/>
  <c r="M273" i="5"/>
  <c r="P333" i="5"/>
  <c r="K350" i="5"/>
  <c r="K370" i="5"/>
  <c r="K375" i="5"/>
  <c r="O437" i="5"/>
  <c r="O597" i="5"/>
  <c r="K618" i="5"/>
  <c r="K615" i="5"/>
  <c r="K620" i="5"/>
  <c r="K633" i="5"/>
  <c r="N142" i="6"/>
  <c r="P142" i="6" s="1"/>
  <c r="K265" i="6"/>
  <c r="M329" i="6"/>
  <c r="K466" i="6"/>
  <c r="O555" i="6"/>
  <c r="O582" i="6"/>
  <c r="N34" i="6"/>
  <c r="N14" i="6" s="1"/>
  <c r="M120" i="7"/>
  <c r="P122" i="7"/>
  <c r="K149" i="7"/>
  <c r="K158" i="7"/>
  <c r="K176" i="7"/>
  <c r="P224" i="7"/>
  <c r="M222" i="7"/>
  <c r="P254" i="7"/>
  <c r="M252" i="7"/>
  <c r="P252" i="7" s="1"/>
  <c r="L26" i="12"/>
  <c r="L16" i="12" s="1"/>
  <c r="O49" i="12"/>
  <c r="J464" i="1"/>
  <c r="N556" i="1"/>
  <c r="K597" i="2"/>
  <c r="L31" i="3"/>
  <c r="O31" i="3" s="1"/>
  <c r="P98" i="3"/>
  <c r="J111" i="1"/>
  <c r="K285" i="3"/>
  <c r="P333" i="3"/>
  <c r="J342" i="1"/>
  <c r="J349" i="1"/>
  <c r="K375" i="3"/>
  <c r="O380" i="3"/>
  <c r="K611" i="3"/>
  <c r="K613" i="3"/>
  <c r="K615" i="3"/>
  <c r="K617" i="3"/>
  <c r="K619" i="3"/>
  <c r="K117" i="4"/>
  <c r="K229" i="4"/>
  <c r="L254" i="4"/>
  <c r="N312" i="4"/>
  <c r="N310" i="4" s="1"/>
  <c r="K380" i="4"/>
  <c r="O385" i="4"/>
  <c r="O597" i="4"/>
  <c r="K613" i="4"/>
  <c r="K620" i="4"/>
  <c r="K622" i="4"/>
  <c r="K624" i="4"/>
  <c r="K626" i="4"/>
  <c r="L57" i="5"/>
  <c r="O57" i="5" s="1"/>
  <c r="K65" i="5"/>
  <c r="K81" i="5"/>
  <c r="K84" i="5"/>
  <c r="L254" i="5"/>
  <c r="L252" i="5" s="1"/>
  <c r="K376" i="5"/>
  <c r="K420" i="5"/>
  <c r="K428" i="5"/>
  <c r="O459" i="5"/>
  <c r="P45" i="6"/>
  <c r="K158" i="6"/>
  <c r="P314" i="6"/>
  <c r="M312" i="6"/>
  <c r="P70" i="7"/>
  <c r="M68" i="7"/>
  <c r="P68" i="7" s="1"/>
  <c r="K564" i="7"/>
  <c r="N96" i="9"/>
  <c r="P96" i="9" s="1"/>
  <c r="O102" i="9"/>
  <c r="N31" i="9"/>
  <c r="N29" i="9" s="1"/>
  <c r="K593" i="2"/>
  <c r="J621" i="1"/>
  <c r="J634" i="1"/>
  <c r="J262" i="1"/>
  <c r="J265" i="1"/>
  <c r="J267" i="1"/>
  <c r="J301" i="1"/>
  <c r="J452" i="1"/>
  <c r="J469" i="1"/>
  <c r="J475" i="1"/>
  <c r="J481" i="1"/>
  <c r="J487" i="1"/>
  <c r="J493" i="1"/>
  <c r="J499" i="1"/>
  <c r="J505" i="1"/>
  <c r="J511" i="1"/>
  <c r="J517" i="1"/>
  <c r="J520" i="1"/>
  <c r="J523" i="1"/>
  <c r="J526" i="1"/>
  <c r="J529" i="1"/>
  <c r="J532" i="1"/>
  <c r="J544" i="1"/>
  <c r="J548" i="1"/>
  <c r="N564" i="1"/>
  <c r="N572" i="1"/>
  <c r="M45" i="1"/>
  <c r="M43" i="1" s="1"/>
  <c r="M41" i="1" s="1"/>
  <c r="K270" i="4"/>
  <c r="O435" i="4"/>
  <c r="K533" i="4"/>
  <c r="O537" i="4"/>
  <c r="K628" i="4"/>
  <c r="L24" i="5"/>
  <c r="O24" i="5" s="1"/>
  <c r="K111" i="5"/>
  <c r="K176" i="5"/>
  <c r="K345" i="5"/>
  <c r="K396" i="5"/>
  <c r="O533" i="5"/>
  <c r="L70" i="6"/>
  <c r="O70" i="6" s="1"/>
  <c r="K108" i="6"/>
  <c r="P224" i="6"/>
  <c r="M222" i="6"/>
  <c r="O349" i="6"/>
  <c r="N588" i="1"/>
  <c r="K591" i="2"/>
  <c r="I616" i="1"/>
  <c r="I619" i="1"/>
  <c r="I625" i="1"/>
  <c r="K629" i="2"/>
  <c r="K635" i="2"/>
  <c r="L70" i="3"/>
  <c r="O70" i="3" s="1"/>
  <c r="L254" i="3"/>
  <c r="O254" i="3" s="1"/>
  <c r="O439" i="3"/>
  <c r="N598" i="1"/>
  <c r="N600" i="1"/>
  <c r="N603" i="1"/>
  <c r="J610" i="1"/>
  <c r="K612" i="3"/>
  <c r="K614" i="3"/>
  <c r="K616" i="3"/>
  <c r="N120" i="4"/>
  <c r="N118" i="4" s="1"/>
  <c r="K199" i="4"/>
  <c r="N32" i="4"/>
  <c r="N30" i="4" s="1"/>
  <c r="K398" i="4"/>
  <c r="N33" i="4"/>
  <c r="N13" i="4" s="1"/>
  <c r="O535" i="4"/>
  <c r="K619" i="4"/>
  <c r="K621" i="4"/>
  <c r="K623" i="4"/>
  <c r="K109" i="5"/>
  <c r="K186" i="5"/>
  <c r="L314" i="5"/>
  <c r="L312" i="5" s="1"/>
  <c r="K340" i="5"/>
  <c r="O354" i="5"/>
  <c r="K377" i="5"/>
  <c r="K397" i="5"/>
  <c r="O439" i="5"/>
  <c r="K597" i="5"/>
  <c r="O599" i="5"/>
  <c r="K619" i="5"/>
  <c r="K624" i="5"/>
  <c r="L45" i="6"/>
  <c r="O45" i="6" s="1"/>
  <c r="M140" i="6"/>
  <c r="K401" i="6"/>
  <c r="O126" i="7"/>
  <c r="O404" i="7"/>
  <c r="N32" i="7"/>
  <c r="N30" i="7" s="1"/>
  <c r="M118" i="11"/>
  <c r="N32" i="6"/>
  <c r="N30" i="6" s="1"/>
  <c r="N31" i="7"/>
  <c r="N29" i="7" s="1"/>
  <c r="P70" i="9"/>
  <c r="M68" i="9"/>
  <c r="O148" i="9"/>
  <c r="L26" i="9"/>
  <c r="L16" i="9" s="1"/>
  <c r="P224" i="9"/>
  <c r="M222" i="9"/>
  <c r="O382" i="9"/>
  <c r="L31" i="9"/>
  <c r="O31" i="9" s="1"/>
  <c r="P57" i="10"/>
  <c r="M55" i="10"/>
  <c r="P275" i="10"/>
  <c r="M273" i="10"/>
  <c r="I367" i="10"/>
  <c r="K367" i="10" s="1"/>
  <c r="L224" i="6"/>
  <c r="L222" i="6" s="1"/>
  <c r="K235" i="6"/>
  <c r="K328" i="6"/>
  <c r="L333" i="6"/>
  <c r="L331" i="6" s="1"/>
  <c r="L329" i="6" s="1"/>
  <c r="K341" i="6"/>
  <c r="O401" i="6"/>
  <c r="K473" i="6"/>
  <c r="O533" i="6"/>
  <c r="O564" i="6"/>
  <c r="K591" i="6"/>
  <c r="M22" i="7"/>
  <c r="M96" i="7"/>
  <c r="K111" i="7"/>
  <c r="K328" i="7"/>
  <c r="O337" i="7"/>
  <c r="K464" i="7"/>
  <c r="K482" i="7"/>
  <c r="K83" i="8"/>
  <c r="P144" i="8"/>
  <c r="M142" i="8"/>
  <c r="M140" i="8" s="1"/>
  <c r="L275" i="8"/>
  <c r="L273" i="8" s="1"/>
  <c r="N26" i="9"/>
  <c r="N16" i="9" s="1"/>
  <c r="P254" i="10"/>
  <c r="M252" i="10"/>
  <c r="O535" i="10"/>
  <c r="L34" i="6"/>
  <c r="K589" i="6"/>
  <c r="K375" i="7"/>
  <c r="K465" i="7"/>
  <c r="O537" i="7"/>
  <c r="O584" i="7"/>
  <c r="K629" i="7"/>
  <c r="K632" i="7"/>
  <c r="K635" i="7"/>
  <c r="P314" i="8"/>
  <c r="M312" i="8"/>
  <c r="M250" i="9"/>
  <c r="P250" i="9" s="1"/>
  <c r="P252" i="9"/>
  <c r="L314" i="9"/>
  <c r="O314" i="9" s="1"/>
  <c r="K421" i="9"/>
  <c r="K427" i="9"/>
  <c r="K65" i="10"/>
  <c r="P122" i="10"/>
  <c r="M120" i="10"/>
  <c r="K201" i="10"/>
  <c r="O533" i="10"/>
  <c r="M55" i="11"/>
  <c r="P57" i="11"/>
  <c r="O403" i="10"/>
  <c r="L31" i="10"/>
  <c r="L29" i="10" s="1"/>
  <c r="L23" i="11"/>
  <c r="O23" i="11" s="1"/>
  <c r="P224" i="11"/>
  <c r="M222" i="11"/>
  <c r="L34" i="11"/>
  <c r="O439" i="11"/>
  <c r="K189" i="6"/>
  <c r="K289" i="6"/>
  <c r="P333" i="6"/>
  <c r="K345" i="6"/>
  <c r="K377" i="6"/>
  <c r="K533" i="6"/>
  <c r="O568" i="6"/>
  <c r="K595" i="6"/>
  <c r="N22" i="7"/>
  <c r="K113" i="7"/>
  <c r="K164" i="7"/>
  <c r="M329" i="7"/>
  <c r="K340" i="7"/>
  <c r="K376" i="7"/>
  <c r="N34" i="7"/>
  <c r="K450" i="7"/>
  <c r="K466" i="7"/>
  <c r="O566" i="7"/>
  <c r="K64" i="8"/>
  <c r="K81" i="11"/>
  <c r="L57" i="12"/>
  <c r="L55" i="12" s="1"/>
  <c r="L53" i="12" s="1"/>
  <c r="O347" i="8"/>
  <c r="K350" i="8"/>
  <c r="K380" i="8"/>
  <c r="N31" i="8"/>
  <c r="N11" i="8" s="1"/>
  <c r="N9" i="8" s="1"/>
  <c r="O385" i="8"/>
  <c r="K402" i="8"/>
  <c r="K219" i="9"/>
  <c r="L45" i="10"/>
  <c r="O45" i="10" s="1"/>
  <c r="N22" i="10"/>
  <c r="L98" i="10"/>
  <c r="L96" i="10" s="1"/>
  <c r="K110" i="10"/>
  <c r="K113" i="10"/>
  <c r="K376" i="10"/>
  <c r="K380" i="10"/>
  <c r="K420" i="10"/>
  <c r="K426" i="10"/>
  <c r="K432" i="10"/>
  <c r="O455" i="10"/>
  <c r="M120" i="12"/>
  <c r="P120" i="12" s="1"/>
  <c r="I367" i="12"/>
  <c r="K367" i="12" s="1"/>
  <c r="N32" i="12"/>
  <c r="N30" i="12" s="1"/>
  <c r="P314" i="13"/>
  <c r="M312" i="13"/>
  <c r="P312" i="13" s="1"/>
  <c r="L144" i="8"/>
  <c r="L142" i="8" s="1"/>
  <c r="K164" i="8"/>
  <c r="N292" i="8"/>
  <c r="O380" i="8"/>
  <c r="K450" i="8"/>
  <c r="K466" i="8"/>
  <c r="K481" i="8"/>
  <c r="K499" i="8"/>
  <c r="K593" i="8"/>
  <c r="N55" i="9"/>
  <c r="N53" i="9" s="1"/>
  <c r="L70" i="9"/>
  <c r="L68" i="9" s="1"/>
  <c r="K82" i="9"/>
  <c r="K85" i="9"/>
  <c r="K88" i="9"/>
  <c r="K109" i="9"/>
  <c r="K112" i="9"/>
  <c r="P144" i="9"/>
  <c r="K158" i="9"/>
  <c r="K189" i="9"/>
  <c r="K270" i="9"/>
  <c r="M292" i="9"/>
  <c r="N331" i="9"/>
  <c r="N329" i="9" s="1"/>
  <c r="N34" i="9"/>
  <c r="N14" i="9" s="1"/>
  <c r="K396" i="9"/>
  <c r="K402" i="9"/>
  <c r="K497" i="9"/>
  <c r="O566" i="9"/>
  <c r="N41" i="10"/>
  <c r="K92" i="10"/>
  <c r="K149" i="10"/>
  <c r="K235" i="10"/>
  <c r="O337" i="10"/>
  <c r="K341" i="10"/>
  <c r="O347" i="10"/>
  <c r="K350" i="10"/>
  <c r="O401" i="10"/>
  <c r="O404" i="10"/>
  <c r="K450" i="10"/>
  <c r="K464" i="10"/>
  <c r="K473" i="10"/>
  <c r="K482" i="10"/>
  <c r="K497" i="10"/>
  <c r="O597" i="10"/>
  <c r="K64" i="11"/>
  <c r="K82" i="11"/>
  <c r="K186" i="11"/>
  <c r="M292" i="11"/>
  <c r="P292" i="11" s="1"/>
  <c r="K376" i="11"/>
  <c r="K426" i="11"/>
  <c r="K466" i="11"/>
  <c r="K481" i="11"/>
  <c r="K499" i="11"/>
  <c r="O601" i="11"/>
  <c r="P224" i="12"/>
  <c r="M222" i="12"/>
  <c r="M220" i="12" s="1"/>
  <c r="O564" i="12"/>
  <c r="K619" i="12"/>
  <c r="K616" i="12"/>
  <c r="K618" i="12"/>
  <c r="K612" i="12"/>
  <c r="P275" i="13"/>
  <c r="M273" i="13"/>
  <c r="N22" i="9"/>
  <c r="N31" i="10"/>
  <c r="N29" i="10" s="1"/>
  <c r="N33" i="10"/>
  <c r="N13" i="10" s="1"/>
  <c r="O148" i="12"/>
  <c r="P275" i="12"/>
  <c r="M273" i="12"/>
  <c r="N43" i="13"/>
  <c r="P43" i="13" s="1"/>
  <c r="P45" i="13"/>
  <c r="K369" i="13"/>
  <c r="I367" i="13"/>
  <c r="K367" i="13" s="1"/>
  <c r="M43" i="16"/>
  <c r="P45" i="16"/>
  <c r="M68" i="8"/>
  <c r="N26" i="8"/>
  <c r="N16" i="8" s="1"/>
  <c r="K249" i="8"/>
  <c r="M252" i="8"/>
  <c r="K267" i="8"/>
  <c r="N273" i="8"/>
  <c r="N271" i="8" s="1"/>
  <c r="K375" i="8"/>
  <c r="K425" i="8"/>
  <c r="K591" i="8"/>
  <c r="K597" i="8"/>
  <c r="M94" i="9"/>
  <c r="L24" i="9"/>
  <c r="O24" i="9" s="1"/>
  <c r="K235" i="9"/>
  <c r="K397" i="9"/>
  <c r="O564" i="9"/>
  <c r="N33" i="9"/>
  <c r="N13" i="9" s="1"/>
  <c r="P43" i="10"/>
  <c r="N26" i="10"/>
  <c r="N16" i="10" s="1"/>
  <c r="M292" i="10"/>
  <c r="P292" i="10" s="1"/>
  <c r="O380" i="10"/>
  <c r="N34" i="10"/>
  <c r="N14" i="10" s="1"/>
  <c r="O601" i="10"/>
  <c r="L57" i="11"/>
  <c r="O57" i="11" s="1"/>
  <c r="K133" i="11"/>
  <c r="M273" i="11"/>
  <c r="N33" i="11"/>
  <c r="N13" i="11" s="1"/>
  <c r="O597" i="11"/>
  <c r="K621" i="11"/>
  <c r="K623" i="11"/>
  <c r="P70" i="12"/>
  <c r="L333" i="12"/>
  <c r="O333" i="12" s="1"/>
  <c r="K482" i="12"/>
  <c r="K563" i="12"/>
  <c r="O49" i="15"/>
  <c r="N26" i="15"/>
  <c r="N16" i="15" s="1"/>
  <c r="M96" i="8"/>
  <c r="K117" i="8"/>
  <c r="L122" i="8"/>
  <c r="O122" i="8" s="1"/>
  <c r="L333" i="8"/>
  <c r="L331" i="8" s="1"/>
  <c r="K340" i="8"/>
  <c r="K343" i="8"/>
  <c r="O349" i="8"/>
  <c r="N33" i="8"/>
  <c r="N13" i="8" s="1"/>
  <c r="O401" i="8"/>
  <c r="O404" i="8"/>
  <c r="K426" i="8"/>
  <c r="K455" i="8"/>
  <c r="O457" i="8"/>
  <c r="K562" i="8"/>
  <c r="O564" i="8"/>
  <c r="O597" i="8"/>
  <c r="M271" i="9"/>
  <c r="P275" i="9"/>
  <c r="K341" i="9"/>
  <c r="O347" i="9"/>
  <c r="K350" i="9"/>
  <c r="K368" i="9"/>
  <c r="K377" i="9"/>
  <c r="K450" i="9"/>
  <c r="K464" i="9"/>
  <c r="K473" i="9"/>
  <c r="K482" i="9"/>
  <c r="O533" i="9"/>
  <c r="K547" i="9"/>
  <c r="K573" i="9"/>
  <c r="K630" i="9"/>
  <c r="M41" i="10"/>
  <c r="P98" i="10"/>
  <c r="K109" i="10"/>
  <c r="K112" i="10"/>
  <c r="K189" i="10"/>
  <c r="N222" i="10"/>
  <c r="P222" i="10" s="1"/>
  <c r="L294" i="10"/>
  <c r="L292" i="10" s="1"/>
  <c r="M331" i="10"/>
  <c r="K375" i="10"/>
  <c r="N32" i="10"/>
  <c r="N30" i="10" s="1"/>
  <c r="K416" i="10"/>
  <c r="K422" i="10"/>
  <c r="K428" i="10"/>
  <c r="O457" i="10"/>
  <c r="K563" i="10"/>
  <c r="L33" i="11"/>
  <c r="O33" i="11" s="1"/>
  <c r="P45" i="11"/>
  <c r="N22" i="11"/>
  <c r="K88" i="11"/>
  <c r="K93" i="11"/>
  <c r="K109" i="11"/>
  <c r="K112" i="11"/>
  <c r="K117" i="11"/>
  <c r="P144" i="11"/>
  <c r="K158" i="11"/>
  <c r="K176" i="11"/>
  <c r="N26" i="11"/>
  <c r="N16" i="11" s="1"/>
  <c r="M312" i="11"/>
  <c r="P333" i="11"/>
  <c r="K345" i="11"/>
  <c r="K349" i="11"/>
  <c r="O354" i="11"/>
  <c r="O401" i="11"/>
  <c r="O404" i="11"/>
  <c r="K449" i="11"/>
  <c r="K562" i="11"/>
  <c r="O564" i="11"/>
  <c r="N43" i="12"/>
  <c r="N41" i="12" s="1"/>
  <c r="K81" i="12"/>
  <c r="L98" i="12"/>
  <c r="L96" i="12" s="1"/>
  <c r="O96" i="12" s="1"/>
  <c r="L122" i="12"/>
  <c r="K450" i="12"/>
  <c r="K464" i="12"/>
  <c r="M252" i="12"/>
  <c r="K625" i="12"/>
  <c r="K624" i="12"/>
  <c r="O102" i="13"/>
  <c r="K380" i="13"/>
  <c r="O385" i="13"/>
  <c r="K612" i="13"/>
  <c r="L32" i="14"/>
  <c r="L30" i="14" s="1"/>
  <c r="K84" i="14"/>
  <c r="P333" i="14"/>
  <c r="M331" i="14"/>
  <c r="M43" i="15"/>
  <c r="P45" i="15"/>
  <c r="M142" i="12"/>
  <c r="N222" i="12"/>
  <c r="N220" i="12" s="1"/>
  <c r="L254" i="12"/>
  <c r="O254" i="12" s="1"/>
  <c r="O459" i="12"/>
  <c r="K622" i="12"/>
  <c r="K93" i="13"/>
  <c r="K111" i="13"/>
  <c r="L122" i="13"/>
  <c r="L120" i="13" s="1"/>
  <c r="O120" i="13" s="1"/>
  <c r="N26" i="13"/>
  <c r="N16" i="13" s="1"/>
  <c r="K349" i="13"/>
  <c r="O380" i="13"/>
  <c r="K401" i="13"/>
  <c r="K421" i="13"/>
  <c r="K427" i="13"/>
  <c r="K449" i="13"/>
  <c r="K464" i="13"/>
  <c r="K564" i="13"/>
  <c r="K589" i="13"/>
  <c r="K595" i="13"/>
  <c r="L31" i="14"/>
  <c r="L11" i="14" s="1"/>
  <c r="L34" i="14"/>
  <c r="P45" i="14"/>
  <c r="N55" i="14"/>
  <c r="N53" i="14" s="1"/>
  <c r="K64" i="14"/>
  <c r="K85" i="14"/>
  <c r="P224" i="14"/>
  <c r="P275" i="14"/>
  <c r="M273" i="14"/>
  <c r="O385" i="14"/>
  <c r="K481" i="14"/>
  <c r="K563" i="14"/>
  <c r="N142" i="15"/>
  <c r="N140" i="15" s="1"/>
  <c r="P144" i="15"/>
  <c r="M41" i="14"/>
  <c r="P254" i="14"/>
  <c r="M252" i="14"/>
  <c r="N331" i="15"/>
  <c r="N329" i="15" s="1"/>
  <c r="P333" i="15"/>
  <c r="K369" i="15"/>
  <c r="I367" i="15"/>
  <c r="K367" i="15" s="1"/>
  <c r="P70" i="18"/>
  <c r="N68" i="18"/>
  <c r="P68" i="18" s="1"/>
  <c r="N120" i="12"/>
  <c r="N118" i="12" s="1"/>
  <c r="M290" i="12"/>
  <c r="P290" i="12" s="1"/>
  <c r="M312" i="12"/>
  <c r="K455" i="12"/>
  <c r="O457" i="12"/>
  <c r="L98" i="13"/>
  <c r="O98" i="13" s="1"/>
  <c r="M142" i="13"/>
  <c r="K419" i="13"/>
  <c r="K425" i="13"/>
  <c r="K431" i="13"/>
  <c r="K533" i="13"/>
  <c r="K593" i="13"/>
  <c r="K618" i="13"/>
  <c r="L33" i="14"/>
  <c r="O33" i="14" s="1"/>
  <c r="K80" i="14"/>
  <c r="K186" i="14"/>
  <c r="K200" i="14"/>
  <c r="L224" i="14"/>
  <c r="O224" i="14" s="1"/>
  <c r="O459" i="14"/>
  <c r="K499" i="14"/>
  <c r="N22" i="16"/>
  <c r="N68" i="16"/>
  <c r="N66" i="16" s="1"/>
  <c r="K200" i="12"/>
  <c r="L314" i="12"/>
  <c r="O314" i="12" s="1"/>
  <c r="P333" i="12"/>
  <c r="O380" i="12"/>
  <c r="O383" i="12"/>
  <c r="K417" i="12"/>
  <c r="K420" i="12"/>
  <c r="K423" i="12"/>
  <c r="K426" i="12"/>
  <c r="K429" i="12"/>
  <c r="K432" i="12"/>
  <c r="K591" i="12"/>
  <c r="K597" i="12"/>
  <c r="N32" i="13"/>
  <c r="N30" i="13" s="1"/>
  <c r="K176" i="13"/>
  <c r="O354" i="13"/>
  <c r="K376" i="13"/>
  <c r="O406" i="13"/>
  <c r="K420" i="13"/>
  <c r="K426" i="13"/>
  <c r="K432" i="13"/>
  <c r="K482" i="13"/>
  <c r="O553" i="13"/>
  <c r="O601" i="13"/>
  <c r="L24" i="14"/>
  <c r="O24" i="14" s="1"/>
  <c r="M68" i="14"/>
  <c r="K81" i="14"/>
  <c r="L122" i="14"/>
  <c r="L120" i="14" s="1"/>
  <c r="O120" i="14" s="1"/>
  <c r="K266" i="14"/>
  <c r="K368" i="14"/>
  <c r="O457" i="14"/>
  <c r="O535" i="14"/>
  <c r="K573" i="14"/>
  <c r="P254" i="15"/>
  <c r="M252" i="15"/>
  <c r="P275" i="16"/>
  <c r="M273" i="16"/>
  <c r="O459" i="17"/>
  <c r="L34" i="17"/>
  <c r="N43" i="15"/>
  <c r="N41" i="15" s="1"/>
  <c r="O352" i="15"/>
  <c r="K425" i="15"/>
  <c r="K589" i="15"/>
  <c r="K624" i="15"/>
  <c r="N43" i="16"/>
  <c r="N41" i="16" s="1"/>
  <c r="N273" i="16"/>
  <c r="N271" i="16" s="1"/>
  <c r="P98" i="18"/>
  <c r="M96" i="18"/>
  <c r="L33" i="19"/>
  <c r="O33" i="19" s="1"/>
  <c r="O458" i="19"/>
  <c r="K626" i="19"/>
  <c r="K621" i="19"/>
  <c r="K623" i="19"/>
  <c r="K625" i="19"/>
  <c r="K249" i="14"/>
  <c r="K285" i="14"/>
  <c r="K328" i="14"/>
  <c r="K416" i="14"/>
  <c r="K419" i="14"/>
  <c r="K422" i="14"/>
  <c r="K64" i="15"/>
  <c r="L70" i="15"/>
  <c r="L68" i="15" s="1"/>
  <c r="K84" i="15"/>
  <c r="L144" i="15"/>
  <c r="O144" i="15" s="1"/>
  <c r="K235" i="15"/>
  <c r="K267" i="15"/>
  <c r="L294" i="15"/>
  <c r="O294" i="15" s="1"/>
  <c r="L333" i="15"/>
  <c r="O333" i="15" s="1"/>
  <c r="O347" i="15"/>
  <c r="K375" i="15"/>
  <c r="K397" i="15"/>
  <c r="K402" i="15"/>
  <c r="K423" i="15"/>
  <c r="N31" i="15"/>
  <c r="N29" i="15" s="1"/>
  <c r="K473" i="15"/>
  <c r="K533" i="15"/>
  <c r="K547" i="15"/>
  <c r="K573" i="15"/>
  <c r="K622" i="15"/>
  <c r="P98" i="16"/>
  <c r="M96" i="16"/>
  <c r="P96" i="16" s="1"/>
  <c r="P144" i="16"/>
  <c r="M142" i="16"/>
  <c r="K372" i="16"/>
  <c r="K375" i="16"/>
  <c r="K199" i="17"/>
  <c r="O279" i="17"/>
  <c r="I367" i="14"/>
  <c r="K367" i="14" s="1"/>
  <c r="K380" i="14"/>
  <c r="O584" i="14"/>
  <c r="K589" i="14"/>
  <c r="K615" i="14"/>
  <c r="K619" i="15"/>
  <c r="K620" i="15"/>
  <c r="N96" i="16"/>
  <c r="N94" i="16" s="1"/>
  <c r="O254" i="16"/>
  <c r="L252" i="16"/>
  <c r="N26" i="16"/>
  <c r="N16" i="16" s="1"/>
  <c r="M68" i="17"/>
  <c r="P314" i="18"/>
  <c r="M312" i="18"/>
  <c r="P312" i="18" s="1"/>
  <c r="O568" i="18"/>
  <c r="L34" i="18"/>
  <c r="L254" i="14"/>
  <c r="L252" i="14" s="1"/>
  <c r="K265" i="14"/>
  <c r="L275" i="14"/>
  <c r="L273" i="14" s="1"/>
  <c r="M312" i="14"/>
  <c r="P312" i="14" s="1"/>
  <c r="K349" i="14"/>
  <c r="K372" i="14"/>
  <c r="K396" i="14"/>
  <c r="O404" i="14"/>
  <c r="O435" i="14"/>
  <c r="O537" i="14"/>
  <c r="K613" i="14"/>
  <c r="K80" i="15"/>
  <c r="K92" i="15"/>
  <c r="O102" i="15"/>
  <c r="K111" i="15"/>
  <c r="M140" i="15"/>
  <c r="M222" i="15"/>
  <c r="M312" i="15"/>
  <c r="M329" i="15"/>
  <c r="K340" i="15"/>
  <c r="K343" i="15"/>
  <c r="K381" i="15"/>
  <c r="K401" i="15"/>
  <c r="O406" i="15"/>
  <c r="K419" i="15"/>
  <c r="K431" i="15"/>
  <c r="K435" i="15"/>
  <c r="K466" i="15"/>
  <c r="K499" i="15"/>
  <c r="O564" i="15"/>
  <c r="K595" i="15"/>
  <c r="K618" i="15"/>
  <c r="K634" i="15"/>
  <c r="L24" i="16"/>
  <c r="O24" i="16" s="1"/>
  <c r="P57" i="16"/>
  <c r="N120" i="16"/>
  <c r="N118" i="16" s="1"/>
  <c r="K164" i="16"/>
  <c r="K189" i="16"/>
  <c r="P294" i="16"/>
  <c r="M292" i="16"/>
  <c r="P292" i="16" s="1"/>
  <c r="M329" i="16"/>
  <c r="M118" i="17"/>
  <c r="L26" i="18"/>
  <c r="O49" i="18"/>
  <c r="N31" i="18"/>
  <c r="N29" i="18" s="1"/>
  <c r="L33" i="18"/>
  <c r="O33" i="18" s="1"/>
  <c r="O405" i="18"/>
  <c r="P98" i="19"/>
  <c r="M96" i="19"/>
  <c r="P96" i="19" s="1"/>
  <c r="O580" i="14"/>
  <c r="K597" i="14"/>
  <c r="K629" i="14"/>
  <c r="K112" i="15"/>
  <c r="O126" i="15"/>
  <c r="K216" i="15"/>
  <c r="L275" i="15"/>
  <c r="L273" i="15" s="1"/>
  <c r="O273" i="15" s="1"/>
  <c r="K341" i="15"/>
  <c r="O401" i="15"/>
  <c r="K450" i="15"/>
  <c r="K580" i="15"/>
  <c r="K616" i="15"/>
  <c r="O49" i="16"/>
  <c r="N252" i="16"/>
  <c r="N250" i="16" s="1"/>
  <c r="O439" i="16"/>
  <c r="O459" i="16"/>
  <c r="M22" i="17"/>
  <c r="O74" i="17"/>
  <c r="N331" i="17"/>
  <c r="N329" i="17" s="1"/>
  <c r="P254" i="18"/>
  <c r="M252" i="18"/>
  <c r="P252" i="18" s="1"/>
  <c r="K199" i="16"/>
  <c r="P333" i="16"/>
  <c r="K626" i="16"/>
  <c r="K630" i="16"/>
  <c r="L98" i="17"/>
  <c r="O98" i="17" s="1"/>
  <c r="K109" i="17"/>
  <c r="P333" i="17"/>
  <c r="K427" i="17"/>
  <c r="K450" i="18"/>
  <c r="P275" i="19"/>
  <c r="M273" i="19"/>
  <c r="P70" i="20"/>
  <c r="M68" i="20"/>
  <c r="M66" i="20" s="1"/>
  <c r="P144" i="21"/>
  <c r="M142" i="21"/>
  <c r="K624" i="16"/>
  <c r="N43" i="17"/>
  <c r="N41" i="17" s="1"/>
  <c r="N22" i="17"/>
  <c r="N31" i="17"/>
  <c r="N11" i="17" s="1"/>
  <c r="N9" i="17" s="1"/>
  <c r="K617" i="17"/>
  <c r="K158" i="18"/>
  <c r="K201" i="18"/>
  <c r="K328" i="18"/>
  <c r="K474" i="18"/>
  <c r="N32" i="18"/>
  <c r="N30" i="18" s="1"/>
  <c r="K597" i="19"/>
  <c r="O552" i="20"/>
  <c r="L31" i="20"/>
  <c r="L11" i="20" s="1"/>
  <c r="K229" i="16"/>
  <c r="M252" i="16"/>
  <c r="P252" i="16" s="1"/>
  <c r="K622" i="16"/>
  <c r="K372" i="17"/>
  <c r="K615" i="17"/>
  <c r="P45" i="18"/>
  <c r="M22" i="18"/>
  <c r="M20" i="18" s="1"/>
  <c r="P122" i="20"/>
  <c r="M120" i="20"/>
  <c r="L98" i="16"/>
  <c r="O98" i="16" s="1"/>
  <c r="K176" i="16"/>
  <c r="L224" i="16"/>
  <c r="L222" i="16" s="1"/>
  <c r="N331" i="16"/>
  <c r="O337" i="16"/>
  <c r="K350" i="16"/>
  <c r="K398" i="16"/>
  <c r="O401" i="16"/>
  <c r="O404" i="16"/>
  <c r="K449" i="16"/>
  <c r="K466" i="16"/>
  <c r="K481" i="16"/>
  <c r="K499" i="16"/>
  <c r="N34" i="16"/>
  <c r="N14" i="16" s="1"/>
  <c r="O601" i="16"/>
  <c r="K620" i="16"/>
  <c r="P57" i="17"/>
  <c r="P122" i="17"/>
  <c r="M142" i="17"/>
  <c r="M140" i="17" s="1"/>
  <c r="N222" i="17"/>
  <c r="P222" i="17" s="1"/>
  <c r="M252" i="17"/>
  <c r="K340" i="17"/>
  <c r="O439" i="17"/>
  <c r="O455" i="17"/>
  <c r="O535" i="17"/>
  <c r="K564" i="17"/>
  <c r="O582" i="17"/>
  <c r="K613" i="17"/>
  <c r="K625" i="17"/>
  <c r="K629" i="17"/>
  <c r="L45" i="18"/>
  <c r="O45" i="18" s="1"/>
  <c r="K80" i="18"/>
  <c r="K138" i="18"/>
  <c r="K173" i="18"/>
  <c r="K199" i="18"/>
  <c r="M273" i="18"/>
  <c r="M331" i="18"/>
  <c r="K417" i="18"/>
  <c r="K420" i="18"/>
  <c r="K423" i="18"/>
  <c r="K455" i="18"/>
  <c r="K466" i="18"/>
  <c r="O551" i="18"/>
  <c r="P144" i="20"/>
  <c r="M142" i="20"/>
  <c r="M140" i="20" s="1"/>
  <c r="K435" i="16"/>
  <c r="K547" i="16"/>
  <c r="K564" i="16"/>
  <c r="O566" i="16"/>
  <c r="O599" i="16"/>
  <c r="K634" i="16"/>
  <c r="L23" i="17"/>
  <c r="O23" i="17" s="1"/>
  <c r="K113" i="17"/>
  <c r="K133" i="17"/>
  <c r="K164" i="17"/>
  <c r="K173" i="17"/>
  <c r="L294" i="17"/>
  <c r="L292" i="17" s="1"/>
  <c r="K350" i="17"/>
  <c r="K381" i="17"/>
  <c r="K396" i="17"/>
  <c r="O406" i="17"/>
  <c r="K417" i="17"/>
  <c r="K423" i="17"/>
  <c r="K429" i="17"/>
  <c r="O437" i="17"/>
  <c r="K466" i="17"/>
  <c r="O533" i="17"/>
  <c r="K562" i="17"/>
  <c r="O580" i="17"/>
  <c r="K593" i="17"/>
  <c r="K623" i="17"/>
  <c r="P144" i="18"/>
  <c r="K186" i="18"/>
  <c r="K229" i="18"/>
  <c r="O380" i="18"/>
  <c r="O383" i="18"/>
  <c r="K398" i="18"/>
  <c r="O439" i="18"/>
  <c r="K628" i="18"/>
  <c r="K80" i="20"/>
  <c r="P98" i="20"/>
  <c r="M96" i="20"/>
  <c r="P96" i="20" s="1"/>
  <c r="K573" i="18"/>
  <c r="K580" i="18"/>
  <c r="K597" i="18"/>
  <c r="L34" i="19"/>
  <c r="N26" i="19"/>
  <c r="N16" i="19" s="1"/>
  <c r="L70" i="19"/>
  <c r="L68" i="19" s="1"/>
  <c r="K189" i="19"/>
  <c r="O337" i="19"/>
  <c r="K341" i="19"/>
  <c r="O347" i="19"/>
  <c r="K350" i="19"/>
  <c r="K380" i="19"/>
  <c r="O401" i="19"/>
  <c r="O404" i="19"/>
  <c r="K450" i="19"/>
  <c r="K466" i="19"/>
  <c r="K473" i="19"/>
  <c r="O535" i="19"/>
  <c r="K563" i="19"/>
  <c r="K629" i="19"/>
  <c r="N22" i="20"/>
  <c r="K176" i="20"/>
  <c r="K200" i="20"/>
  <c r="N142" i="21"/>
  <c r="N140" i="21" s="1"/>
  <c r="K219" i="21"/>
  <c r="K474" i="21"/>
  <c r="K498" i="21"/>
  <c r="M220" i="19"/>
  <c r="N31" i="19"/>
  <c r="N29" i="19" s="1"/>
  <c r="N32" i="19"/>
  <c r="N30" i="19" s="1"/>
  <c r="N33" i="20"/>
  <c r="N13" i="20" s="1"/>
  <c r="K108" i="21"/>
  <c r="K229" i="21"/>
  <c r="N34" i="21"/>
  <c r="N14" i="21" s="1"/>
  <c r="O380" i="19"/>
  <c r="O385" i="19"/>
  <c r="K499" i="19"/>
  <c r="O568" i="19"/>
  <c r="L23" i="20"/>
  <c r="K591" i="18"/>
  <c r="K629" i="18"/>
  <c r="K635" i="18"/>
  <c r="L31" i="19"/>
  <c r="L45" i="19"/>
  <c r="L43" i="19" s="1"/>
  <c r="L41" i="19" s="1"/>
  <c r="P144" i="19"/>
  <c r="K149" i="19"/>
  <c r="P224" i="19"/>
  <c r="K235" i="19"/>
  <c r="M292" i="19"/>
  <c r="P292" i="19" s="1"/>
  <c r="M331" i="19"/>
  <c r="K375" i="19"/>
  <c r="O383" i="19"/>
  <c r="K416" i="19"/>
  <c r="K419" i="19"/>
  <c r="K422" i="19"/>
  <c r="K425" i="19"/>
  <c r="K428" i="19"/>
  <c r="K431" i="19"/>
  <c r="K455" i="19"/>
  <c r="O459" i="19"/>
  <c r="K562" i="19"/>
  <c r="K575" i="19"/>
  <c r="K618" i="19"/>
  <c r="K613" i="19"/>
  <c r="K630" i="19"/>
  <c r="L70" i="20"/>
  <c r="O70" i="20" s="1"/>
  <c r="K173" i="20"/>
  <c r="M292" i="20"/>
  <c r="P292" i="20" s="1"/>
  <c r="P294" i="20"/>
  <c r="K595" i="20"/>
  <c r="K112" i="21"/>
  <c r="N292" i="21"/>
  <c r="N290" i="21" s="1"/>
  <c r="K589" i="21"/>
  <c r="K533" i="18"/>
  <c r="O535" i="18"/>
  <c r="O584" i="18"/>
  <c r="K589" i="18"/>
  <c r="K81" i="19"/>
  <c r="K176" i="19"/>
  <c r="K219" i="19"/>
  <c r="L224" i="19"/>
  <c r="L222" i="19" s="1"/>
  <c r="L294" i="19"/>
  <c r="L292" i="19" s="1"/>
  <c r="M312" i="19"/>
  <c r="L333" i="19"/>
  <c r="L331" i="19" s="1"/>
  <c r="K340" i="19"/>
  <c r="K343" i="19"/>
  <c r="O349" i="19"/>
  <c r="O352" i="19"/>
  <c r="K401" i="19"/>
  <c r="O406" i="19"/>
  <c r="K449" i="19"/>
  <c r="K631" i="19"/>
  <c r="L24" i="20"/>
  <c r="O24" i="20" s="1"/>
  <c r="K117" i="20"/>
  <c r="P333" i="20"/>
  <c r="M331" i="20"/>
  <c r="P68" i="21"/>
  <c r="K464" i="21"/>
  <c r="K482" i="21"/>
  <c r="O349" i="20"/>
  <c r="K620" i="20"/>
  <c r="K622" i="20"/>
  <c r="K624" i="20"/>
  <c r="K626" i="20"/>
  <c r="M94" i="21"/>
  <c r="M120" i="21"/>
  <c r="P120" i="21" s="1"/>
  <c r="K235" i="21"/>
  <c r="O349" i="21"/>
  <c r="K450" i="21"/>
  <c r="K375" i="20"/>
  <c r="O404" i="20"/>
  <c r="O564" i="20"/>
  <c r="K200" i="21"/>
  <c r="O347" i="21"/>
  <c r="K368" i="21"/>
  <c r="K422" i="21"/>
  <c r="O555" i="21"/>
  <c r="K564" i="21"/>
  <c r="O568" i="21"/>
  <c r="O601" i="21"/>
  <c r="K628" i="21"/>
  <c r="K631" i="21"/>
  <c r="K634" i="21"/>
  <c r="K266" i="20"/>
  <c r="L333" i="20"/>
  <c r="O333" i="20" s="1"/>
  <c r="O347" i="20"/>
  <c r="K376" i="20"/>
  <c r="K402" i="20"/>
  <c r="K449" i="20"/>
  <c r="O459" i="20"/>
  <c r="K464" i="20"/>
  <c r="K498" i="20"/>
  <c r="K617" i="20"/>
  <c r="N312" i="21"/>
  <c r="N310" i="21" s="1"/>
  <c r="K613" i="20"/>
  <c r="K621" i="20"/>
  <c r="K623" i="20"/>
  <c r="L57" i="21"/>
  <c r="O57" i="21" s="1"/>
  <c r="K266" i="21"/>
  <c r="L314" i="21"/>
  <c r="O314" i="21" s="1"/>
  <c r="K328" i="21"/>
  <c r="K343" i="21"/>
  <c r="K372" i="21"/>
  <c r="K418" i="21"/>
  <c r="K430" i="21"/>
  <c r="O551" i="21"/>
  <c r="O564" i="21"/>
  <c r="O597" i="21"/>
  <c r="K629" i="21"/>
  <c r="K632" i="21"/>
  <c r="K635" i="21"/>
  <c r="P224" i="20"/>
  <c r="N312" i="20"/>
  <c r="N310" i="20" s="1"/>
  <c r="O337" i="20"/>
  <c r="K345" i="20"/>
  <c r="N31" i="20"/>
  <c r="N29" i="20" s="1"/>
  <c r="K416" i="20"/>
  <c r="K428" i="20"/>
  <c r="O455" i="20"/>
  <c r="K482" i="20"/>
  <c r="K564" i="20"/>
  <c r="O601" i="20"/>
  <c r="K634" i="20"/>
  <c r="P224" i="21"/>
  <c r="K264" i="21"/>
  <c r="L333" i="21"/>
  <c r="O333" i="21" s="1"/>
  <c r="O380" i="21"/>
  <c r="K416" i="21"/>
  <c r="K428" i="21"/>
  <c r="O439" i="21"/>
  <c r="O533" i="21"/>
  <c r="O584" i="21"/>
  <c r="P21" i="1"/>
  <c r="M11" i="1"/>
  <c r="M19" i="1"/>
  <c r="L19" i="1"/>
  <c r="O21" i="1"/>
  <c r="N353" i="1"/>
  <c r="I629" i="1"/>
  <c r="P25" i="2"/>
  <c r="M15" i="2"/>
  <c r="P15" i="2" s="1"/>
  <c r="P32" i="2"/>
  <c r="M30" i="2"/>
  <c r="P30" i="2" s="1"/>
  <c r="M22" i="2"/>
  <c r="K84" i="2"/>
  <c r="I84" i="1"/>
  <c r="K244" i="2"/>
  <c r="I244" i="1"/>
  <c r="K244" i="1" s="1"/>
  <c r="K249" i="2"/>
  <c r="K306" i="2"/>
  <c r="P314" i="2"/>
  <c r="M312" i="2"/>
  <c r="M310" i="2" s="1"/>
  <c r="P330" i="2"/>
  <c r="M329" i="2"/>
  <c r="K421" i="2"/>
  <c r="I421" i="1"/>
  <c r="O436" i="2"/>
  <c r="L436" i="1"/>
  <c r="O436" i="1" s="1"/>
  <c r="O439" i="2"/>
  <c r="L34" i="2"/>
  <c r="L439" i="1"/>
  <c r="K449" i="2"/>
  <c r="K451" i="2"/>
  <c r="K455" i="2"/>
  <c r="I455" i="1"/>
  <c r="K455" i="1" s="1"/>
  <c r="K576" i="2"/>
  <c r="I576" i="1"/>
  <c r="K576" i="1" s="1"/>
  <c r="O581" i="2"/>
  <c r="L581" i="1"/>
  <c r="O581" i="1" s="1"/>
  <c r="L19" i="3"/>
  <c r="O21" i="3"/>
  <c r="M28" i="3"/>
  <c r="P28" i="3" s="1"/>
  <c r="P29" i="3"/>
  <c r="P275" i="3"/>
  <c r="M273" i="3"/>
  <c r="P291" i="3"/>
  <c r="P32" i="4"/>
  <c r="M30" i="4"/>
  <c r="P30" i="4" s="1"/>
  <c r="O438" i="5"/>
  <c r="L438" i="1"/>
  <c r="O438" i="1" s="1"/>
  <c r="P29" i="1"/>
  <c r="N19" i="1"/>
  <c r="M30" i="1"/>
  <c r="P30" i="1" s="1"/>
  <c r="P31" i="1"/>
  <c r="N351" i="1"/>
  <c r="L380" i="1"/>
  <c r="N22" i="2"/>
  <c r="K82" i="2"/>
  <c r="I82" i="1"/>
  <c r="K186" i="2"/>
  <c r="I186" i="1"/>
  <c r="K235" i="2"/>
  <c r="I235" i="1"/>
  <c r="K289" i="2"/>
  <c r="N406" i="1"/>
  <c r="N34" i="2"/>
  <c r="N14" i="2" s="1"/>
  <c r="K419" i="2"/>
  <c r="I419" i="1"/>
  <c r="K431" i="2"/>
  <c r="I431" i="1"/>
  <c r="O554" i="2"/>
  <c r="L554" i="1"/>
  <c r="O554" i="1" s="1"/>
  <c r="M11" i="3"/>
  <c r="P21" i="3"/>
  <c r="P25" i="3"/>
  <c r="M15" i="3"/>
  <c r="P15" i="3" s="1"/>
  <c r="M66" i="3"/>
  <c r="P67" i="3"/>
  <c r="L224" i="3"/>
  <c r="N291" i="1"/>
  <c r="N33" i="3"/>
  <c r="N13" i="3" s="1"/>
  <c r="O437" i="3"/>
  <c r="L437" i="1"/>
  <c r="K597" i="3"/>
  <c r="J597" i="1"/>
  <c r="N26" i="4"/>
  <c r="N16" i="4" s="1"/>
  <c r="L23" i="4"/>
  <c r="L57" i="4"/>
  <c r="M9" i="2"/>
  <c r="P11" i="2"/>
  <c r="N95" i="1"/>
  <c r="M271" i="2"/>
  <c r="P272" i="2"/>
  <c r="P275" i="2"/>
  <c r="M275" i="1"/>
  <c r="M290" i="2"/>
  <c r="N318" i="1"/>
  <c r="N312" i="2"/>
  <c r="K373" i="2"/>
  <c r="I373" i="1"/>
  <c r="K373" i="1" s="1"/>
  <c r="O456" i="2"/>
  <c r="L456" i="1"/>
  <c r="O456" i="1" s="1"/>
  <c r="K632" i="2"/>
  <c r="I632" i="1"/>
  <c r="M250" i="3"/>
  <c r="P250" i="3" s="1"/>
  <c r="P252" i="3"/>
  <c r="O19" i="4"/>
  <c r="M43" i="4"/>
  <c r="M22" i="4"/>
  <c r="P45" i="4"/>
  <c r="O54" i="4"/>
  <c r="P224" i="4"/>
  <c r="M222" i="4"/>
  <c r="M220" i="4" s="1"/>
  <c r="M224" i="1"/>
  <c r="M272" i="1"/>
  <c r="P272" i="1" s="1"/>
  <c r="N279" i="1"/>
  <c r="O74" i="2"/>
  <c r="L26" i="2"/>
  <c r="K80" i="2"/>
  <c r="I80" i="1"/>
  <c r="K158" i="2"/>
  <c r="I158" i="1"/>
  <c r="K204" i="2"/>
  <c r="I204" i="1"/>
  <c r="K213" i="2"/>
  <c r="I213" i="1"/>
  <c r="L226" i="1"/>
  <c r="J235" i="1"/>
  <c r="M250" i="2"/>
  <c r="K398" i="2"/>
  <c r="I398" i="1"/>
  <c r="K417" i="2"/>
  <c r="I417" i="1"/>
  <c r="K429" i="2"/>
  <c r="I429" i="1"/>
  <c r="J466" i="1"/>
  <c r="J472" i="1"/>
  <c r="J478" i="1"/>
  <c r="J484" i="1"/>
  <c r="J490" i="1"/>
  <c r="J496" i="1"/>
  <c r="J502" i="1"/>
  <c r="J508" i="1"/>
  <c r="J514" i="1"/>
  <c r="O552" i="2"/>
  <c r="L552" i="1"/>
  <c r="O552" i="1" s="1"/>
  <c r="K108" i="3"/>
  <c r="K111" i="3"/>
  <c r="I111" i="1"/>
  <c r="N221" i="1"/>
  <c r="L294" i="3"/>
  <c r="K345" i="3"/>
  <c r="O354" i="3"/>
  <c r="L34" i="3"/>
  <c r="O403" i="3"/>
  <c r="L403" i="1"/>
  <c r="O403" i="1" s="1"/>
  <c r="K595" i="3"/>
  <c r="J595" i="1"/>
  <c r="L15" i="4"/>
  <c r="O15" i="4" s="1"/>
  <c r="O25" i="4"/>
  <c r="P29" i="4"/>
  <c r="L24" i="4"/>
  <c r="K86" i="2"/>
  <c r="I86" i="1"/>
  <c r="K199" i="2"/>
  <c r="I199" i="1"/>
  <c r="K370" i="2"/>
  <c r="I370" i="1"/>
  <c r="K423" i="2"/>
  <c r="I423" i="1"/>
  <c r="K589" i="3"/>
  <c r="J589" i="1"/>
  <c r="M16" i="1"/>
  <c r="P16" i="1" s="1"/>
  <c r="O69" i="1"/>
  <c r="L102" i="1"/>
  <c r="P24" i="2"/>
  <c r="M14" i="2"/>
  <c r="P14" i="2" s="1"/>
  <c r="N26" i="2"/>
  <c r="N16" i="2" s="1"/>
  <c r="L31" i="2"/>
  <c r="M53" i="2"/>
  <c r="L224" i="2"/>
  <c r="L251" i="1"/>
  <c r="O251" i="1" s="1"/>
  <c r="O251" i="2"/>
  <c r="O279" i="2"/>
  <c r="M294" i="1"/>
  <c r="P294" i="2"/>
  <c r="O384" i="2"/>
  <c r="L33" i="2"/>
  <c r="O33" i="2" s="1"/>
  <c r="K427" i="2"/>
  <c r="I427" i="1"/>
  <c r="K464" i="2"/>
  <c r="K466" i="2"/>
  <c r="K474" i="2"/>
  <c r="K482" i="2"/>
  <c r="O534" i="2"/>
  <c r="L534" i="1"/>
  <c r="O534" i="1" s="1"/>
  <c r="O537" i="2"/>
  <c r="L537" i="1"/>
  <c r="K551" i="2"/>
  <c r="I551" i="1"/>
  <c r="L45" i="3"/>
  <c r="L23" i="3"/>
  <c r="L26" i="3"/>
  <c r="L120" i="3"/>
  <c r="O120" i="3" s="1"/>
  <c r="P141" i="3"/>
  <c r="M22" i="3"/>
  <c r="P254" i="3"/>
  <c r="N31" i="3"/>
  <c r="N34" i="3"/>
  <c r="N14" i="3" s="1"/>
  <c r="N354" i="1"/>
  <c r="K593" i="3"/>
  <c r="J593" i="1"/>
  <c r="L26" i="4"/>
  <c r="O49" i="4"/>
  <c r="K573" i="4"/>
  <c r="J573" i="1"/>
  <c r="K594" i="4"/>
  <c r="I594" i="1"/>
  <c r="K594" i="1" s="1"/>
  <c r="O599" i="4"/>
  <c r="L32" i="4"/>
  <c r="L599" i="1"/>
  <c r="K617" i="4"/>
  <c r="J617" i="1"/>
  <c r="L33" i="5"/>
  <c r="O33" i="5" s="1"/>
  <c r="L15" i="1"/>
  <c r="O15" i="1" s="1"/>
  <c r="I108" i="1"/>
  <c r="M14" i="1"/>
  <c r="P14" i="1" s="1"/>
  <c r="I189" i="1"/>
  <c r="I219" i="1"/>
  <c r="I635" i="1"/>
  <c r="L23" i="2"/>
  <c r="M29" i="2"/>
  <c r="P31" i="2"/>
  <c r="P67" i="2"/>
  <c r="K88" i="2"/>
  <c r="I88" i="1"/>
  <c r="K132" i="2"/>
  <c r="K201" i="2"/>
  <c r="I201" i="1"/>
  <c r="K324" i="2"/>
  <c r="I324" i="1"/>
  <c r="K425" i="2"/>
  <c r="I425" i="1"/>
  <c r="O458" i="2"/>
  <c r="L458" i="1"/>
  <c r="O458" i="1" s="1"/>
  <c r="P19" i="3"/>
  <c r="N26" i="3"/>
  <c r="N16" i="3" s="1"/>
  <c r="N96" i="3"/>
  <c r="P96" i="3" s="1"/>
  <c r="K449" i="3"/>
  <c r="K452" i="3"/>
  <c r="I452" i="1"/>
  <c r="K452" i="1" s="1"/>
  <c r="K466" i="3"/>
  <c r="K469" i="3"/>
  <c r="I469" i="1"/>
  <c r="K469" i="1" s="1"/>
  <c r="K475" i="3"/>
  <c r="I475" i="1"/>
  <c r="K475" i="1" s="1"/>
  <c r="K481" i="3"/>
  <c r="I481" i="1"/>
  <c r="K487" i="3"/>
  <c r="I487" i="1"/>
  <c r="K487" i="1" s="1"/>
  <c r="K493" i="3"/>
  <c r="I493" i="1"/>
  <c r="K493" i="1" s="1"/>
  <c r="K499" i="3"/>
  <c r="I499" i="1"/>
  <c r="K505" i="3"/>
  <c r="I505" i="1"/>
  <c r="K505" i="1" s="1"/>
  <c r="K511" i="3"/>
  <c r="I511" i="1"/>
  <c r="K511" i="1" s="1"/>
  <c r="K562" i="3"/>
  <c r="O564" i="3"/>
  <c r="L564" i="1"/>
  <c r="O567" i="3"/>
  <c r="L567" i="1"/>
  <c r="O567" i="1" s="1"/>
  <c r="K591" i="3"/>
  <c r="J591" i="1"/>
  <c r="K110" i="3"/>
  <c r="K113" i="3"/>
  <c r="K219" i="3"/>
  <c r="O337" i="3"/>
  <c r="K341" i="3"/>
  <c r="O347" i="3"/>
  <c r="K350" i="3"/>
  <c r="K465" i="3"/>
  <c r="K474" i="3"/>
  <c r="K498" i="3"/>
  <c r="K547" i="3"/>
  <c r="K564" i="3"/>
  <c r="O566" i="3"/>
  <c r="K621" i="3"/>
  <c r="K623" i="3"/>
  <c r="P57" i="4"/>
  <c r="L33" i="4"/>
  <c r="O33" i="4" s="1"/>
  <c r="O42" i="5"/>
  <c r="M140" i="5"/>
  <c r="P141" i="5"/>
  <c r="N32" i="5"/>
  <c r="N30" i="5" s="1"/>
  <c r="N68" i="6"/>
  <c r="N66" i="6" s="1"/>
  <c r="K328" i="2"/>
  <c r="K372" i="2"/>
  <c r="K397" i="2"/>
  <c r="O435" i="2"/>
  <c r="O533" i="2"/>
  <c r="O580" i="2"/>
  <c r="K628" i="2"/>
  <c r="K631" i="2"/>
  <c r="K634" i="2"/>
  <c r="K164" i="3"/>
  <c r="K235" i="3"/>
  <c r="K377" i="3"/>
  <c r="K402" i="3"/>
  <c r="N22" i="4"/>
  <c r="P122" i="4"/>
  <c r="P291" i="4"/>
  <c r="M28" i="5"/>
  <c r="P28" i="5" s="1"/>
  <c r="N43" i="5"/>
  <c r="N41" i="5" s="1"/>
  <c r="M55" i="5"/>
  <c r="M22" i="5"/>
  <c r="P57" i="5"/>
  <c r="O119" i="5"/>
  <c r="P144" i="5"/>
  <c r="K133" i="4"/>
  <c r="P221" i="4"/>
  <c r="M19" i="5"/>
  <c r="P21" i="5"/>
  <c r="M11" i="5"/>
  <c r="P24" i="6"/>
  <c r="M14" i="6"/>
  <c r="P14" i="6" s="1"/>
  <c r="P26" i="6"/>
  <c r="M16" i="6"/>
  <c r="P16" i="6" s="1"/>
  <c r="L435" i="1"/>
  <c r="L533" i="1"/>
  <c r="L15" i="2"/>
  <c r="O15" i="2" s="1"/>
  <c r="M16" i="2"/>
  <c r="P16" i="2" s="1"/>
  <c r="P311" i="2"/>
  <c r="P57" i="3"/>
  <c r="K93" i="3"/>
  <c r="K109" i="3"/>
  <c r="K112" i="3"/>
  <c r="P224" i="3"/>
  <c r="P272" i="3"/>
  <c r="K340" i="3"/>
  <c r="K343" i="3"/>
  <c r="O349" i="3"/>
  <c r="O352" i="3"/>
  <c r="L32" i="3"/>
  <c r="K450" i="3"/>
  <c r="K464" i="3"/>
  <c r="K473" i="3"/>
  <c r="K482" i="3"/>
  <c r="K497" i="3"/>
  <c r="K563" i="3"/>
  <c r="O568" i="3"/>
  <c r="P9" i="4"/>
  <c r="M13" i="4"/>
  <c r="P13" i="4" s="1"/>
  <c r="M16" i="4"/>
  <c r="P16" i="4" s="1"/>
  <c r="M53" i="4"/>
  <c r="O221" i="4"/>
  <c r="M250" i="4"/>
  <c r="P250" i="4" s="1"/>
  <c r="L26" i="5"/>
  <c r="N142" i="5"/>
  <c r="O19" i="6"/>
  <c r="M94" i="6"/>
  <c r="I578" i="1"/>
  <c r="K578" i="1" s="1"/>
  <c r="L583" i="1"/>
  <c r="O583" i="1" s="1"/>
  <c r="I628" i="1"/>
  <c r="I634" i="1"/>
  <c r="K368" i="2"/>
  <c r="K396" i="2"/>
  <c r="K435" i="2"/>
  <c r="O437" i="2"/>
  <c r="K533" i="2"/>
  <c r="O535" i="2"/>
  <c r="K573" i="2"/>
  <c r="K580" i="2"/>
  <c r="O582" i="2"/>
  <c r="K618" i="2"/>
  <c r="K616" i="2"/>
  <c r="K614" i="2"/>
  <c r="K612" i="2"/>
  <c r="K619" i="2"/>
  <c r="K617" i="2"/>
  <c r="K615" i="2"/>
  <c r="K613" i="2"/>
  <c r="K611" i="2"/>
  <c r="K626" i="2"/>
  <c r="K624" i="2"/>
  <c r="K622" i="2"/>
  <c r="K620" i="2"/>
  <c r="K625" i="2"/>
  <c r="K623" i="2"/>
  <c r="K621" i="2"/>
  <c r="K630" i="2"/>
  <c r="K633" i="2"/>
  <c r="K149" i="3"/>
  <c r="M329" i="3"/>
  <c r="K376" i="3"/>
  <c r="O401" i="3"/>
  <c r="O404" i="3"/>
  <c r="P95" i="4"/>
  <c r="O141" i="4"/>
  <c r="N26" i="5"/>
  <c r="N16" i="5" s="1"/>
  <c r="O49" i="5"/>
  <c r="M120" i="5"/>
  <c r="M118" i="5" s="1"/>
  <c r="K369" i="5"/>
  <c r="I367" i="5"/>
  <c r="K367" i="5" s="1"/>
  <c r="L23" i="5"/>
  <c r="K422" i="5"/>
  <c r="O457" i="5"/>
  <c r="P67" i="6"/>
  <c r="M66" i="6"/>
  <c r="P66" i="6" s="1"/>
  <c r="L23" i="7"/>
  <c r="L24" i="7"/>
  <c r="O251" i="7"/>
  <c r="O258" i="7"/>
  <c r="P45" i="8"/>
  <c r="M43" i="8"/>
  <c r="O352" i="8"/>
  <c r="L32" i="8"/>
  <c r="P330" i="9"/>
  <c r="M329" i="9"/>
  <c r="L26" i="6"/>
  <c r="P119" i="6"/>
  <c r="M118" i="6"/>
  <c r="P118" i="6" s="1"/>
  <c r="M252" i="6"/>
  <c r="N31" i="6"/>
  <c r="N29" i="6" s="1"/>
  <c r="N33" i="6"/>
  <c r="N13" i="6" s="1"/>
  <c r="I367" i="6"/>
  <c r="K367" i="6" s="1"/>
  <c r="K370" i="6"/>
  <c r="K396" i="6"/>
  <c r="K629" i="6"/>
  <c r="P31" i="7"/>
  <c r="M29" i="7"/>
  <c r="N68" i="7"/>
  <c r="N66" i="7" s="1"/>
  <c r="L224" i="7"/>
  <c r="P272" i="7"/>
  <c r="K345" i="7"/>
  <c r="O401" i="7"/>
  <c r="L31" i="7"/>
  <c r="O436" i="7"/>
  <c r="K473" i="7"/>
  <c r="M329" i="8"/>
  <c r="N32" i="8"/>
  <c r="N30" i="8" s="1"/>
  <c r="O19" i="9"/>
  <c r="O25" i="9"/>
  <c r="L15" i="9"/>
  <c r="O15" i="9" s="1"/>
  <c r="P19" i="10"/>
  <c r="L34" i="5"/>
  <c r="O352" i="5"/>
  <c r="O380" i="5"/>
  <c r="K418" i="5"/>
  <c r="K430" i="5"/>
  <c r="O455" i="5"/>
  <c r="P11" i="6"/>
  <c r="M9" i="6"/>
  <c r="O54" i="6"/>
  <c r="M22" i="6"/>
  <c r="P98" i="6"/>
  <c r="K173" i="6"/>
  <c r="N273" i="6"/>
  <c r="O435" i="6"/>
  <c r="L33" i="6"/>
  <c r="O33" i="6" s="1"/>
  <c r="O438" i="6"/>
  <c r="O535" i="6"/>
  <c r="O584" i="6"/>
  <c r="P11" i="7"/>
  <c r="K92" i="7"/>
  <c r="K112" i="7"/>
  <c r="M312" i="7"/>
  <c r="K343" i="7"/>
  <c r="K481" i="7"/>
  <c r="O568" i="7"/>
  <c r="K618" i="7"/>
  <c r="K616" i="7"/>
  <c r="K614" i="7"/>
  <c r="K612" i="7"/>
  <c r="K619" i="7"/>
  <c r="K617" i="7"/>
  <c r="K615" i="7"/>
  <c r="K613" i="7"/>
  <c r="K611" i="7"/>
  <c r="L24" i="8"/>
  <c r="L23" i="8"/>
  <c r="L98" i="8"/>
  <c r="K264" i="8"/>
  <c r="K416" i="8"/>
  <c r="K424" i="8"/>
  <c r="K430" i="8"/>
  <c r="L31" i="8"/>
  <c r="O565" i="8"/>
  <c r="O251" i="6"/>
  <c r="P272" i="6"/>
  <c r="M271" i="6"/>
  <c r="P9" i="8"/>
  <c r="O141" i="8"/>
  <c r="P221" i="8"/>
  <c r="M220" i="8"/>
  <c r="P291" i="8"/>
  <c r="O330" i="8"/>
  <c r="O42" i="9"/>
  <c r="M13" i="5"/>
  <c r="P13" i="5" s="1"/>
  <c r="N34" i="5"/>
  <c r="N14" i="5" s="1"/>
  <c r="O330" i="5"/>
  <c r="O436" i="6"/>
  <c r="L31" i="6"/>
  <c r="L11" i="6" s="1"/>
  <c r="P24" i="7"/>
  <c r="M14" i="7"/>
  <c r="P14" i="7" s="1"/>
  <c r="P67" i="7"/>
  <c r="O311" i="7"/>
  <c r="O318" i="7"/>
  <c r="O349" i="7"/>
  <c r="K377" i="7"/>
  <c r="K499" i="7"/>
  <c r="O564" i="7"/>
  <c r="O49" i="8"/>
  <c r="L26" i="8"/>
  <c r="P224" i="8"/>
  <c r="L292" i="8"/>
  <c r="K422" i="8"/>
  <c r="K428" i="8"/>
  <c r="O601" i="8"/>
  <c r="P34" i="9"/>
  <c r="M14" i="9"/>
  <c r="P14" i="9" s="1"/>
  <c r="P122" i="9"/>
  <c r="M22" i="9"/>
  <c r="M120" i="9"/>
  <c r="O67" i="10"/>
  <c r="O74" i="10"/>
  <c r="L31" i="5"/>
  <c r="K424" i="5"/>
  <c r="O601" i="5"/>
  <c r="M13" i="6"/>
  <c r="P13" i="6" s="1"/>
  <c r="L23" i="6"/>
  <c r="O25" i="6"/>
  <c r="L15" i="6"/>
  <c r="O15" i="6" s="1"/>
  <c r="P31" i="6"/>
  <c r="M29" i="6"/>
  <c r="P42" i="6"/>
  <c r="M41" i="6"/>
  <c r="N26" i="6"/>
  <c r="N16" i="6" s="1"/>
  <c r="N22" i="6"/>
  <c r="N55" i="6"/>
  <c r="O95" i="6"/>
  <c r="O311" i="6"/>
  <c r="K372" i="6"/>
  <c r="K398" i="6"/>
  <c r="K633" i="6"/>
  <c r="K189" i="7"/>
  <c r="K219" i="7"/>
  <c r="K235" i="7"/>
  <c r="I367" i="7"/>
  <c r="K367" i="7" s="1"/>
  <c r="K497" i="7"/>
  <c r="K563" i="7"/>
  <c r="O21" i="8"/>
  <c r="L19" i="8"/>
  <c r="P29" i="8"/>
  <c r="M28" i="8"/>
  <c r="P28" i="8" s="1"/>
  <c r="O459" i="8"/>
  <c r="O599" i="8"/>
  <c r="N19" i="9"/>
  <c r="P23" i="11"/>
  <c r="M13" i="11"/>
  <c r="P13" i="11" s="1"/>
  <c r="O126" i="6"/>
  <c r="K612" i="6"/>
  <c r="K614" i="6"/>
  <c r="K616" i="6"/>
  <c r="K620" i="6"/>
  <c r="K622" i="6"/>
  <c r="K624" i="6"/>
  <c r="K626" i="6"/>
  <c r="L15" i="7"/>
  <c r="O15" i="7" s="1"/>
  <c r="M16" i="7"/>
  <c r="P16" i="7" s="1"/>
  <c r="M30" i="7"/>
  <c r="P30" i="7" s="1"/>
  <c r="O74" i="7"/>
  <c r="O353" i="7"/>
  <c r="M14" i="8"/>
  <c r="P14" i="8" s="1"/>
  <c r="N22" i="8"/>
  <c r="L33" i="8"/>
  <c r="O33" i="8" s="1"/>
  <c r="P67" i="8"/>
  <c r="O251" i="8"/>
  <c r="P272" i="8"/>
  <c r="O311" i="8"/>
  <c r="M19" i="9"/>
  <c r="N142" i="9"/>
  <c r="N140" i="9" s="1"/>
  <c r="K340" i="9"/>
  <c r="O352" i="9"/>
  <c r="K376" i="9"/>
  <c r="K449" i="9"/>
  <c r="K466" i="9"/>
  <c r="K498" i="9"/>
  <c r="K562" i="9"/>
  <c r="M66" i="10"/>
  <c r="O383" i="10"/>
  <c r="K419" i="10"/>
  <c r="K425" i="10"/>
  <c r="K431" i="10"/>
  <c r="K455" i="10"/>
  <c r="O25" i="12"/>
  <c r="L15" i="12"/>
  <c r="O15" i="12" s="1"/>
  <c r="M22" i="12"/>
  <c r="P98" i="12"/>
  <c r="M96" i="12"/>
  <c r="M15" i="7"/>
  <c r="P15" i="7" s="1"/>
  <c r="K621" i="7"/>
  <c r="K623" i="7"/>
  <c r="K625" i="7"/>
  <c r="M13" i="8"/>
  <c r="P13" i="8" s="1"/>
  <c r="N34" i="8"/>
  <c r="N14" i="8" s="1"/>
  <c r="M11" i="9"/>
  <c r="L23" i="9"/>
  <c r="K113" i="9"/>
  <c r="N32" i="9"/>
  <c r="N30" i="9" s="1"/>
  <c r="K401" i="9"/>
  <c r="O406" i="9"/>
  <c r="P70" i="10"/>
  <c r="M22" i="10"/>
  <c r="O102" i="10"/>
  <c r="K229" i="10"/>
  <c r="K381" i="10"/>
  <c r="L34" i="10"/>
  <c r="O568" i="10"/>
  <c r="K597" i="10"/>
  <c r="L33" i="12"/>
  <c r="O33" i="12" s="1"/>
  <c r="O458" i="12"/>
  <c r="L31" i="13"/>
  <c r="O382" i="13"/>
  <c r="K612" i="5"/>
  <c r="K614" i="5"/>
  <c r="K616" i="5"/>
  <c r="L26" i="7"/>
  <c r="P57" i="9"/>
  <c r="M55" i="9"/>
  <c r="L34" i="9"/>
  <c r="O439" i="9"/>
  <c r="K625" i="9"/>
  <c r="K623" i="9"/>
  <c r="K621" i="9"/>
  <c r="K626" i="9"/>
  <c r="K624" i="9"/>
  <c r="K622" i="9"/>
  <c r="K620" i="9"/>
  <c r="P32" i="10"/>
  <c r="M30" i="10"/>
  <c r="P30" i="10" s="1"/>
  <c r="K595" i="10"/>
  <c r="O19" i="12"/>
  <c r="K621" i="6"/>
  <c r="K623" i="6"/>
  <c r="O119" i="9"/>
  <c r="O126" i="9"/>
  <c r="P141" i="9"/>
  <c r="M140" i="9"/>
  <c r="P54" i="10"/>
  <c r="L32" i="10"/>
  <c r="O566" i="10"/>
  <c r="O352" i="11"/>
  <c r="L32" i="11"/>
  <c r="O565" i="11"/>
  <c r="L31" i="11"/>
  <c r="M53" i="12"/>
  <c r="K620" i="7"/>
  <c r="K622" i="7"/>
  <c r="K624" i="7"/>
  <c r="N43" i="9"/>
  <c r="N41" i="9" s="1"/>
  <c r="K93" i="9"/>
  <c r="P333" i="9"/>
  <c r="K349" i="9"/>
  <c r="O354" i="9"/>
  <c r="O437" i="9"/>
  <c r="L32" i="9"/>
  <c r="K474" i="9"/>
  <c r="K564" i="9"/>
  <c r="P25" i="10"/>
  <c r="M15" i="10"/>
  <c r="P15" i="10" s="1"/>
  <c r="P95" i="10"/>
  <c r="M94" i="10"/>
  <c r="O272" i="10"/>
  <c r="O279" i="10"/>
  <c r="L33" i="10"/>
  <c r="O33" i="10" s="1"/>
  <c r="O353" i="10"/>
  <c r="K421" i="10"/>
  <c r="K427" i="10"/>
  <c r="K591" i="10"/>
  <c r="M11" i="10"/>
  <c r="N19" i="10"/>
  <c r="L23" i="10"/>
  <c r="M15" i="11"/>
  <c r="P15" i="11" s="1"/>
  <c r="M22" i="11"/>
  <c r="M29" i="11"/>
  <c r="P291" i="11"/>
  <c r="M331" i="11"/>
  <c r="L32" i="12"/>
  <c r="P42" i="12"/>
  <c r="M41" i="12"/>
  <c r="O584" i="12"/>
  <c r="K612" i="9"/>
  <c r="K614" i="9"/>
  <c r="K616" i="9"/>
  <c r="K618" i="9"/>
  <c r="L15" i="10"/>
  <c r="O15" i="10" s="1"/>
  <c r="M16" i="10"/>
  <c r="P16" i="10" s="1"/>
  <c r="M14" i="11"/>
  <c r="P14" i="11" s="1"/>
  <c r="L26" i="11"/>
  <c r="M43" i="11"/>
  <c r="P67" i="11"/>
  <c r="K92" i="11"/>
  <c r="K110" i="11"/>
  <c r="M142" i="11"/>
  <c r="K189" i="11"/>
  <c r="O251" i="11"/>
  <c r="K424" i="11"/>
  <c r="O599" i="11"/>
  <c r="O54" i="12"/>
  <c r="P57" i="12"/>
  <c r="N33" i="12"/>
  <c r="N13" i="12" s="1"/>
  <c r="O456" i="12"/>
  <c r="L31" i="12"/>
  <c r="L11" i="12" s="1"/>
  <c r="O535" i="12"/>
  <c r="O582" i="12"/>
  <c r="P23" i="16"/>
  <c r="M13" i="16"/>
  <c r="P13" i="16" s="1"/>
  <c r="O330" i="11"/>
  <c r="N22" i="12"/>
  <c r="N55" i="12"/>
  <c r="N53" i="12" s="1"/>
  <c r="L34" i="12"/>
  <c r="O385" i="12"/>
  <c r="O126" i="14"/>
  <c r="L26" i="14"/>
  <c r="P141" i="14"/>
  <c r="M140" i="14"/>
  <c r="L26" i="10"/>
  <c r="L24" i="11"/>
  <c r="K108" i="11"/>
  <c r="O141" i="11"/>
  <c r="O380" i="11"/>
  <c r="K420" i="11"/>
  <c r="K432" i="11"/>
  <c r="O457" i="11"/>
  <c r="N19" i="12"/>
  <c r="P26" i="12"/>
  <c r="M16" i="12"/>
  <c r="P16" i="12" s="1"/>
  <c r="L24" i="12"/>
  <c r="L23" i="12"/>
  <c r="K85" i="12"/>
  <c r="P119" i="12"/>
  <c r="K370" i="12"/>
  <c r="O439" i="12"/>
  <c r="N22" i="13"/>
  <c r="N252" i="13"/>
  <c r="K611" i="9"/>
  <c r="K613" i="9"/>
  <c r="K615" i="9"/>
  <c r="K617" i="9"/>
  <c r="K149" i="11"/>
  <c r="P221" i="11"/>
  <c r="K418" i="11"/>
  <c r="K430" i="11"/>
  <c r="O455" i="11"/>
  <c r="K65" i="12"/>
  <c r="O95" i="12"/>
  <c r="K368" i="12"/>
  <c r="O437" i="12"/>
  <c r="P224" i="13"/>
  <c r="M22" i="13"/>
  <c r="M222" i="13"/>
  <c r="P272" i="11"/>
  <c r="O311" i="11"/>
  <c r="M19" i="12"/>
  <c r="P29" i="12"/>
  <c r="P45" i="12"/>
  <c r="O141" i="12"/>
  <c r="P221" i="12"/>
  <c r="P291" i="12"/>
  <c r="O330" i="12"/>
  <c r="L24" i="13"/>
  <c r="K199" i="13"/>
  <c r="M292" i="13"/>
  <c r="M290" i="13" s="1"/>
  <c r="P290" i="13" s="1"/>
  <c r="K397" i="13"/>
  <c r="K634" i="13"/>
  <c r="O49" i="14"/>
  <c r="O119" i="14"/>
  <c r="P144" i="14"/>
  <c r="K176" i="14"/>
  <c r="K340" i="14"/>
  <c r="O352" i="14"/>
  <c r="N34" i="14"/>
  <c r="L224" i="15"/>
  <c r="L23" i="15"/>
  <c r="O19" i="16"/>
  <c r="O21" i="17"/>
  <c r="L19" i="17"/>
  <c r="O19" i="18"/>
  <c r="M11" i="12"/>
  <c r="K186" i="13"/>
  <c r="K285" i="13"/>
  <c r="P311" i="13"/>
  <c r="N33" i="13"/>
  <c r="N13" i="13" s="1"/>
  <c r="O459" i="13"/>
  <c r="L34" i="13"/>
  <c r="K632" i="13"/>
  <c r="N26" i="14"/>
  <c r="N16" i="14" s="1"/>
  <c r="O337" i="14"/>
  <c r="K350" i="14"/>
  <c r="N32" i="14"/>
  <c r="O351" i="15"/>
  <c r="L31" i="15"/>
  <c r="O436" i="16"/>
  <c r="L31" i="16"/>
  <c r="O536" i="16"/>
  <c r="L33" i="16"/>
  <c r="O33" i="16" s="1"/>
  <c r="K612" i="11"/>
  <c r="K614" i="11"/>
  <c r="K616" i="11"/>
  <c r="P23" i="13"/>
  <c r="M13" i="13"/>
  <c r="P13" i="13" s="1"/>
  <c r="L23" i="13"/>
  <c r="L57" i="13"/>
  <c r="O291" i="13"/>
  <c r="L32" i="13"/>
  <c r="O457" i="13"/>
  <c r="K619" i="13"/>
  <c r="P21" i="14"/>
  <c r="M11" i="14"/>
  <c r="M19" i="14"/>
  <c r="O42" i="14"/>
  <c r="P330" i="14"/>
  <c r="O228" i="13"/>
  <c r="L26" i="13"/>
  <c r="P251" i="13"/>
  <c r="O384" i="13"/>
  <c r="L33" i="13"/>
  <c r="O33" i="13" s="1"/>
  <c r="M22" i="14"/>
  <c r="P57" i="14"/>
  <c r="M55" i="14"/>
  <c r="P70" i="15"/>
  <c r="M22" i="15"/>
  <c r="M68" i="15"/>
  <c r="K158" i="13"/>
  <c r="O221" i="13"/>
  <c r="K328" i="13"/>
  <c r="N22" i="14"/>
  <c r="K401" i="14"/>
  <c r="K625" i="14"/>
  <c r="K623" i="14"/>
  <c r="K621" i="14"/>
  <c r="K626" i="14"/>
  <c r="K624" i="14"/>
  <c r="K622" i="14"/>
  <c r="K620" i="14"/>
  <c r="O67" i="15"/>
  <c r="M9" i="13"/>
  <c r="M29" i="13"/>
  <c r="P54" i="13"/>
  <c r="O67" i="13"/>
  <c r="P95" i="13"/>
  <c r="O272" i="13"/>
  <c r="K611" i="13"/>
  <c r="K613" i="13"/>
  <c r="K615" i="13"/>
  <c r="K617" i="13"/>
  <c r="M13" i="14"/>
  <c r="P13" i="14" s="1"/>
  <c r="L19" i="14"/>
  <c r="O221" i="14"/>
  <c r="P251" i="14"/>
  <c r="O291" i="14"/>
  <c r="P311" i="14"/>
  <c r="P54" i="15"/>
  <c r="M53" i="15"/>
  <c r="N22" i="15"/>
  <c r="P98" i="15"/>
  <c r="O272" i="15"/>
  <c r="P251" i="16"/>
  <c r="O567" i="17"/>
  <c r="L33" i="17"/>
  <c r="O33" i="17" s="1"/>
  <c r="M14" i="13"/>
  <c r="P14" i="13" s="1"/>
  <c r="P25" i="15"/>
  <c r="M15" i="15"/>
  <c r="P15" i="15" s="1"/>
  <c r="L45" i="16"/>
  <c r="L23" i="16"/>
  <c r="L57" i="16"/>
  <c r="O221" i="16"/>
  <c r="P291" i="16"/>
  <c r="K611" i="12"/>
  <c r="K613" i="12"/>
  <c r="K615" i="12"/>
  <c r="K617" i="12"/>
  <c r="K621" i="12"/>
  <c r="K623" i="12"/>
  <c r="L23" i="14"/>
  <c r="K474" i="14"/>
  <c r="K498" i="14"/>
  <c r="K562" i="14"/>
  <c r="N96" i="15"/>
  <c r="M220" i="16"/>
  <c r="P19" i="15"/>
  <c r="P32" i="15"/>
  <c r="M30" i="15"/>
  <c r="P30" i="15" s="1"/>
  <c r="L26" i="15"/>
  <c r="O74" i="15"/>
  <c r="P95" i="15"/>
  <c r="M94" i="15"/>
  <c r="L33" i="15"/>
  <c r="O33" i="15" s="1"/>
  <c r="O353" i="15"/>
  <c r="N34" i="15"/>
  <c r="N14" i="15" s="1"/>
  <c r="O385" i="15"/>
  <c r="L34" i="15"/>
  <c r="O568" i="15"/>
  <c r="P29" i="17"/>
  <c r="M28" i="17"/>
  <c r="P28" i="17" s="1"/>
  <c r="O406" i="14"/>
  <c r="K466" i="14"/>
  <c r="O383" i="15"/>
  <c r="N32" i="15"/>
  <c r="N30" i="15" s="1"/>
  <c r="L32" i="15"/>
  <c r="O566" i="15"/>
  <c r="O42" i="15"/>
  <c r="P57" i="15"/>
  <c r="O119" i="15"/>
  <c r="P141" i="15"/>
  <c r="P330" i="15"/>
  <c r="M15" i="16"/>
  <c r="P19" i="16"/>
  <c r="M22" i="16"/>
  <c r="P54" i="16"/>
  <c r="O67" i="16"/>
  <c r="P95" i="16"/>
  <c r="O272" i="16"/>
  <c r="M9" i="17"/>
  <c r="P291" i="17"/>
  <c r="M331" i="17"/>
  <c r="N32" i="17"/>
  <c r="N30" i="17" s="1"/>
  <c r="L31" i="17"/>
  <c r="O565" i="17"/>
  <c r="O25" i="18"/>
  <c r="L15" i="18"/>
  <c r="O15" i="18" s="1"/>
  <c r="L32" i="18"/>
  <c r="M53" i="18"/>
  <c r="K612" i="14"/>
  <c r="K614" i="14"/>
  <c r="K616" i="14"/>
  <c r="K618" i="14"/>
  <c r="M14" i="16"/>
  <c r="P14" i="16" s="1"/>
  <c r="L26" i="16"/>
  <c r="L24" i="17"/>
  <c r="M53" i="17"/>
  <c r="O148" i="17"/>
  <c r="N26" i="17"/>
  <c r="N16" i="17" s="1"/>
  <c r="O352" i="17"/>
  <c r="L32" i="17"/>
  <c r="L24" i="18"/>
  <c r="L254" i="18"/>
  <c r="L23" i="18"/>
  <c r="M9" i="15"/>
  <c r="M29" i="15"/>
  <c r="K611" i="15"/>
  <c r="K613" i="15"/>
  <c r="K615" i="15"/>
  <c r="K617" i="15"/>
  <c r="K621" i="15"/>
  <c r="K623" i="15"/>
  <c r="K343" i="16"/>
  <c r="O349" i="16"/>
  <c r="I367" i="16"/>
  <c r="K367" i="16" s="1"/>
  <c r="O564" i="16"/>
  <c r="O49" i="17"/>
  <c r="L26" i="17"/>
  <c r="O141" i="17"/>
  <c r="P221" i="17"/>
  <c r="M220" i="17"/>
  <c r="P224" i="17"/>
  <c r="K266" i="17"/>
  <c r="O330" i="17"/>
  <c r="O337" i="17"/>
  <c r="K420" i="17"/>
  <c r="K426" i="17"/>
  <c r="K432" i="17"/>
  <c r="O601" i="17"/>
  <c r="P42" i="18"/>
  <c r="M41" i="18"/>
  <c r="O54" i="18"/>
  <c r="P11" i="19"/>
  <c r="K618" i="16"/>
  <c r="K616" i="16"/>
  <c r="K614" i="16"/>
  <c r="K612" i="16"/>
  <c r="K619" i="16"/>
  <c r="K617" i="16"/>
  <c r="K615" i="16"/>
  <c r="K613" i="16"/>
  <c r="K611" i="16"/>
  <c r="N19" i="18"/>
  <c r="P29" i="18"/>
  <c r="N22" i="18"/>
  <c r="N55" i="18"/>
  <c r="P55" i="18" s="1"/>
  <c r="K617" i="14"/>
  <c r="K341" i="16"/>
  <c r="O347" i="16"/>
  <c r="K563" i="16"/>
  <c r="O568" i="16"/>
  <c r="P45" i="17"/>
  <c r="M43" i="17"/>
  <c r="K264" i="17"/>
  <c r="K418" i="17"/>
  <c r="K424" i="17"/>
  <c r="K430" i="17"/>
  <c r="N34" i="17"/>
  <c r="O599" i="17"/>
  <c r="M13" i="18"/>
  <c r="P13" i="18" s="1"/>
  <c r="P26" i="18"/>
  <c r="M16" i="18"/>
  <c r="P16" i="18" s="1"/>
  <c r="O228" i="17"/>
  <c r="M19" i="18"/>
  <c r="L31" i="18"/>
  <c r="K88" i="18"/>
  <c r="P24" i="19"/>
  <c r="M14" i="19"/>
  <c r="P14" i="19" s="1"/>
  <c r="O54" i="19"/>
  <c r="K621" i="16"/>
  <c r="K623" i="16"/>
  <c r="M13" i="17"/>
  <c r="P13" i="17" s="1"/>
  <c r="M11" i="18"/>
  <c r="P57" i="18"/>
  <c r="P119" i="18"/>
  <c r="N19" i="19"/>
  <c r="P29" i="19"/>
  <c r="M28" i="19"/>
  <c r="P28" i="19" s="1"/>
  <c r="P33" i="19"/>
  <c r="M13" i="19"/>
  <c r="P13" i="19" s="1"/>
  <c r="N22" i="19"/>
  <c r="N43" i="19"/>
  <c r="N41" i="19" s="1"/>
  <c r="L24" i="19"/>
  <c r="L254" i="19"/>
  <c r="K612" i="17"/>
  <c r="K614" i="17"/>
  <c r="K616" i="17"/>
  <c r="K620" i="17"/>
  <c r="K622" i="17"/>
  <c r="K624" i="17"/>
  <c r="M30" i="18"/>
  <c r="P30" i="18" s="1"/>
  <c r="K83" i="18"/>
  <c r="K200" i="18"/>
  <c r="K368" i="18"/>
  <c r="L23" i="19"/>
  <c r="M15" i="18"/>
  <c r="P15" i="18" s="1"/>
  <c r="K81" i="18"/>
  <c r="O435" i="18"/>
  <c r="O533" i="18"/>
  <c r="O582" i="18"/>
  <c r="O19" i="19"/>
  <c r="K65" i="18"/>
  <c r="K372" i="18"/>
  <c r="K631" i="18"/>
  <c r="K612" i="18"/>
  <c r="K614" i="18"/>
  <c r="K616" i="18"/>
  <c r="K618" i="18"/>
  <c r="K620" i="18"/>
  <c r="K622" i="18"/>
  <c r="K624" i="18"/>
  <c r="K626" i="18"/>
  <c r="L15" i="19"/>
  <c r="O15" i="19" s="1"/>
  <c r="M16" i="19"/>
  <c r="P16" i="19" s="1"/>
  <c r="M43" i="19"/>
  <c r="O49" i="19"/>
  <c r="M15" i="19"/>
  <c r="P15" i="19" s="1"/>
  <c r="M22" i="19"/>
  <c r="O272" i="19"/>
  <c r="O61" i="20"/>
  <c r="L26" i="20"/>
  <c r="P42" i="20"/>
  <c r="M41" i="20"/>
  <c r="O221" i="21"/>
  <c r="P272" i="21"/>
  <c r="M271" i="21"/>
  <c r="K611" i="18"/>
  <c r="K613" i="18"/>
  <c r="K615" i="18"/>
  <c r="K617" i="18"/>
  <c r="K621" i="18"/>
  <c r="K623" i="18"/>
  <c r="P32" i="19"/>
  <c r="P95" i="19"/>
  <c r="M142" i="19"/>
  <c r="M66" i="19"/>
  <c r="P21" i="20"/>
  <c r="M11" i="20"/>
  <c r="M19" i="20"/>
  <c r="L15" i="21"/>
  <c r="O15" i="21" s="1"/>
  <c r="O25" i="21"/>
  <c r="L19" i="21"/>
  <c r="K618" i="21"/>
  <c r="K616" i="21"/>
  <c r="K614" i="21"/>
  <c r="K612" i="21"/>
  <c r="K619" i="21"/>
  <c r="K617" i="21"/>
  <c r="K615" i="21"/>
  <c r="K613" i="21"/>
  <c r="K611" i="21"/>
  <c r="O251" i="19"/>
  <c r="P272" i="19"/>
  <c r="O311" i="19"/>
  <c r="O533" i="19"/>
  <c r="O601" i="19"/>
  <c r="P26" i="20"/>
  <c r="M16" i="20"/>
  <c r="P16" i="20" s="1"/>
  <c r="P45" i="20"/>
  <c r="N26" i="20"/>
  <c r="N16" i="20" s="1"/>
  <c r="K83" i="20"/>
  <c r="L294" i="20"/>
  <c r="O599" i="19"/>
  <c r="O25" i="20"/>
  <c r="L15" i="20"/>
  <c r="O15" i="20" s="1"/>
  <c r="K65" i="20"/>
  <c r="K81" i="20"/>
  <c r="P314" i="20"/>
  <c r="M312" i="20"/>
  <c r="P312" i="20" s="1"/>
  <c r="K573" i="20"/>
  <c r="L122" i="21"/>
  <c r="L23" i="21"/>
  <c r="N19" i="20"/>
  <c r="O54" i="20"/>
  <c r="O354" i="20"/>
  <c r="L34" i="20"/>
  <c r="N32" i="20"/>
  <c r="N30" i="20" s="1"/>
  <c r="O566" i="20"/>
  <c r="N68" i="21"/>
  <c r="N66" i="21" s="1"/>
  <c r="O537" i="19"/>
  <c r="L19" i="20"/>
  <c r="M53" i="20"/>
  <c r="M22" i="20"/>
  <c r="P57" i="20"/>
  <c r="O95" i="20"/>
  <c r="K580" i="20"/>
  <c r="O148" i="20"/>
  <c r="M41" i="21"/>
  <c r="P42" i="21"/>
  <c r="O311" i="21"/>
  <c r="K619" i="20"/>
  <c r="M13" i="21"/>
  <c r="P13" i="21" s="1"/>
  <c r="P19" i="21"/>
  <c r="N26" i="21"/>
  <c r="N16" i="21" s="1"/>
  <c r="P119" i="21"/>
  <c r="P311" i="21"/>
  <c r="N31" i="21"/>
  <c r="I367" i="21"/>
  <c r="K367" i="21" s="1"/>
  <c r="O459" i="21"/>
  <c r="L34" i="21"/>
  <c r="K612" i="19"/>
  <c r="K614" i="19"/>
  <c r="K616" i="19"/>
  <c r="K620" i="19"/>
  <c r="K622" i="19"/>
  <c r="K624" i="19"/>
  <c r="M252" i="20"/>
  <c r="K424" i="20"/>
  <c r="P31" i="21"/>
  <c r="M29" i="21"/>
  <c r="M11" i="21"/>
  <c r="K397" i="21"/>
  <c r="O457" i="21"/>
  <c r="L32" i="21"/>
  <c r="M220" i="20"/>
  <c r="K422" i="20"/>
  <c r="K618" i="20"/>
  <c r="K616" i="20"/>
  <c r="K614" i="20"/>
  <c r="K612" i="20"/>
  <c r="K615" i="20"/>
  <c r="O54" i="21"/>
  <c r="N55" i="21"/>
  <c r="P55" i="21" s="1"/>
  <c r="N22" i="21"/>
  <c r="P57" i="21"/>
  <c r="K213" i="21"/>
  <c r="M220" i="21"/>
  <c r="O291" i="21"/>
  <c r="P294" i="21"/>
  <c r="M292" i="21"/>
  <c r="P292" i="21" s="1"/>
  <c r="K420" i="20"/>
  <c r="K432" i="20"/>
  <c r="L24" i="21"/>
  <c r="O95" i="21"/>
  <c r="K158" i="21"/>
  <c r="P314" i="21"/>
  <c r="M312" i="21"/>
  <c r="P312" i="21" s="1"/>
  <c r="K199" i="21"/>
  <c r="P275" i="21"/>
  <c r="K285" i="21"/>
  <c r="M22" i="21"/>
  <c r="L26" i="21"/>
  <c r="K138" i="21"/>
  <c r="K186" i="21"/>
  <c r="P254" i="21"/>
  <c r="O384" i="21"/>
  <c r="L33" i="21"/>
  <c r="O33" i="21" s="1"/>
  <c r="K216" i="21"/>
  <c r="P251" i="21"/>
  <c r="M250" i="21"/>
  <c r="L31" i="21"/>
  <c r="O382" i="21"/>
  <c r="K533" i="21"/>
  <c r="K621" i="21"/>
  <c r="K623" i="21"/>
  <c r="K625" i="21"/>
  <c r="K620" i="21"/>
  <c r="K622" i="21"/>
  <c r="K624" i="21"/>
  <c r="O275" i="7" l="1"/>
  <c r="M310" i="5"/>
  <c r="P310" i="5" s="1"/>
  <c r="K87" i="1"/>
  <c r="O331" i="11"/>
  <c r="O459" i="1"/>
  <c r="P68" i="19"/>
  <c r="O224" i="6"/>
  <c r="K108" i="1"/>
  <c r="P220" i="14"/>
  <c r="P66" i="12"/>
  <c r="P329" i="5"/>
  <c r="L120" i="4"/>
  <c r="L118" i="4" s="1"/>
  <c r="O118" i="4" s="1"/>
  <c r="K630" i="1"/>
  <c r="K112" i="1"/>
  <c r="K164" i="1"/>
  <c r="L55" i="11"/>
  <c r="L53" i="11" s="1"/>
  <c r="O53" i="11" s="1"/>
  <c r="O57" i="2"/>
  <c r="P222" i="8"/>
  <c r="L55" i="7"/>
  <c r="L53" i="7" s="1"/>
  <c r="O53" i="7" s="1"/>
  <c r="P329" i="12"/>
  <c r="O294" i="11"/>
  <c r="P70" i="1"/>
  <c r="K185" i="1"/>
  <c r="M28" i="18"/>
  <c r="P28" i="18" s="1"/>
  <c r="M28" i="4"/>
  <c r="P28" i="4" s="1"/>
  <c r="M9" i="11"/>
  <c r="M28" i="9"/>
  <c r="P28" i="9" s="1"/>
  <c r="L331" i="4"/>
  <c r="O331" i="4" s="1"/>
  <c r="O333" i="11"/>
  <c r="L96" i="19"/>
  <c r="O96" i="19" s="1"/>
  <c r="L292" i="7"/>
  <c r="O292" i="7" s="1"/>
  <c r="K345" i="1"/>
  <c r="L68" i="16"/>
  <c r="O68" i="16" s="1"/>
  <c r="K429" i="1"/>
  <c r="L55" i="9"/>
  <c r="O55" i="9" s="1"/>
  <c r="O144" i="9"/>
  <c r="L142" i="20"/>
  <c r="O142" i="20" s="1"/>
  <c r="P254" i="1"/>
  <c r="P96" i="6"/>
  <c r="N53" i="3"/>
  <c r="P53" i="3" s="1"/>
  <c r="O349" i="1"/>
  <c r="L43" i="2"/>
  <c r="L41" i="2" s="1"/>
  <c r="P68" i="9"/>
  <c r="O601" i="1"/>
  <c r="K83" i="1"/>
  <c r="P43" i="21"/>
  <c r="P118" i="17"/>
  <c r="P329" i="9"/>
  <c r="L292" i="13"/>
  <c r="O292" i="13" s="1"/>
  <c r="K597" i="1"/>
  <c r="O333" i="3"/>
  <c r="P68" i="15"/>
  <c r="L55" i="14"/>
  <c r="L53" i="14" s="1"/>
  <c r="O53" i="14" s="1"/>
  <c r="P273" i="11"/>
  <c r="L312" i="9"/>
  <c r="O312" i="9" s="1"/>
  <c r="L142" i="18"/>
  <c r="L140" i="18" s="1"/>
  <c r="O275" i="20"/>
  <c r="P41" i="5"/>
  <c r="L120" i="15"/>
  <c r="O120" i="15" s="1"/>
  <c r="O34" i="12"/>
  <c r="K132" i="1"/>
  <c r="O294" i="10"/>
  <c r="M118" i="18"/>
  <c r="P118" i="18" s="1"/>
  <c r="O142" i="8"/>
  <c r="L312" i="16"/>
  <c r="O312" i="16" s="1"/>
  <c r="P43" i="6"/>
  <c r="L142" i="16"/>
  <c r="O142" i="16" s="1"/>
  <c r="O144" i="11"/>
  <c r="L142" i="13"/>
  <c r="L140" i="13" s="1"/>
  <c r="O140" i="13" s="1"/>
  <c r="O254" i="14"/>
  <c r="L312" i="6"/>
  <c r="O312" i="6" s="1"/>
  <c r="L312" i="8"/>
  <c r="O312" i="8" s="1"/>
  <c r="L252" i="2"/>
  <c r="O252" i="2" s="1"/>
  <c r="L331" i="21"/>
  <c r="O331" i="21" s="1"/>
  <c r="L222" i="14"/>
  <c r="O222" i="14" s="1"/>
  <c r="P68" i="8"/>
  <c r="O45" i="14"/>
  <c r="K624" i="1"/>
  <c r="K111" i="1"/>
  <c r="N29" i="11"/>
  <c r="N28" i="11" s="1"/>
  <c r="P314" i="1"/>
  <c r="L96" i="18"/>
  <c r="O96" i="18" s="1"/>
  <c r="L43" i="7"/>
  <c r="O43" i="7" s="1"/>
  <c r="L55" i="5"/>
  <c r="O55" i="5" s="1"/>
  <c r="O275" i="13"/>
  <c r="P118" i="4"/>
  <c r="L312" i="7"/>
  <c r="O312" i="7" s="1"/>
  <c r="L222" i="8"/>
  <c r="L220" i="8" s="1"/>
  <c r="O220" i="8" s="1"/>
  <c r="M66" i="2"/>
  <c r="P66" i="2" s="1"/>
  <c r="L55" i="20"/>
  <c r="O55" i="20" s="1"/>
  <c r="O122" i="13"/>
  <c r="L271" i="13"/>
  <c r="O271" i="13" s="1"/>
  <c r="O273" i="13"/>
  <c r="K466" i="1"/>
  <c r="O275" i="3"/>
  <c r="L68" i="21"/>
  <c r="O68" i="21" s="1"/>
  <c r="O34" i="7"/>
  <c r="P273" i="21"/>
  <c r="L55" i="21"/>
  <c r="L53" i="21" s="1"/>
  <c r="O275" i="9"/>
  <c r="K88" i="1"/>
  <c r="O252" i="21"/>
  <c r="K113" i="1"/>
  <c r="K618" i="1"/>
  <c r="K422" i="1"/>
  <c r="L273" i="2"/>
  <c r="O273" i="2" s="1"/>
  <c r="K370" i="1"/>
  <c r="N53" i="16"/>
  <c r="P53" i="16" s="1"/>
  <c r="L68" i="7"/>
  <c r="L66" i="7" s="1"/>
  <c r="O66" i="7" s="1"/>
  <c r="O57" i="19"/>
  <c r="P312" i="6"/>
  <c r="P252" i="5"/>
  <c r="K465" i="1"/>
  <c r="L55" i="6"/>
  <c r="L53" i="6" s="1"/>
  <c r="K431" i="1"/>
  <c r="M12" i="8"/>
  <c r="M10" i="8" s="1"/>
  <c r="K591" i="1"/>
  <c r="O16" i="12"/>
  <c r="N66" i="5"/>
  <c r="P66" i="5" s="1"/>
  <c r="K426" i="1"/>
  <c r="K266" i="1"/>
  <c r="O34" i="17"/>
  <c r="N11" i="19"/>
  <c r="N9" i="19" s="1"/>
  <c r="L68" i="10"/>
  <c r="O68" i="10" s="1"/>
  <c r="K632" i="1"/>
  <c r="L222" i="5"/>
  <c r="O222" i="5" s="1"/>
  <c r="P331" i="7"/>
  <c r="P292" i="6"/>
  <c r="K328" i="1"/>
  <c r="P220" i="20"/>
  <c r="O70" i="8"/>
  <c r="P222" i="11"/>
  <c r="I367" i="1"/>
  <c r="K367" i="1" s="1"/>
  <c r="K450" i="1"/>
  <c r="M250" i="11"/>
  <c r="P250" i="11" s="1"/>
  <c r="O275" i="6"/>
  <c r="O275" i="21"/>
  <c r="P329" i="7"/>
  <c r="M290" i="17"/>
  <c r="P290" i="17" s="1"/>
  <c r="L142" i="3"/>
  <c r="O142" i="3" s="1"/>
  <c r="O273" i="14"/>
  <c r="O45" i="12"/>
  <c r="K117" i="1"/>
  <c r="O34" i="21"/>
  <c r="N11" i="20"/>
  <c r="N9" i="20" s="1"/>
  <c r="K200" i="1"/>
  <c r="K432" i="1"/>
  <c r="O96" i="6"/>
  <c r="K435" i="1"/>
  <c r="O45" i="8"/>
  <c r="L331" i="18"/>
  <c r="O331" i="18" s="1"/>
  <c r="L96" i="14"/>
  <c r="O96" i="14" s="1"/>
  <c r="L142" i="6"/>
  <c r="L140" i="6" s="1"/>
  <c r="K497" i="1"/>
  <c r="P55" i="13"/>
  <c r="O70" i="9"/>
  <c r="O314" i="10"/>
  <c r="O275" i="5"/>
  <c r="O533" i="1"/>
  <c r="O34" i="18"/>
  <c r="K264" i="1"/>
  <c r="K343" i="1"/>
  <c r="M250" i="7"/>
  <c r="P250" i="7" s="1"/>
  <c r="P273" i="19"/>
  <c r="L43" i="17"/>
  <c r="O43" i="17" s="1"/>
  <c r="O16" i="9"/>
  <c r="K482" i="1"/>
  <c r="L13" i="11"/>
  <c r="O13" i="11" s="1"/>
  <c r="M94" i="14"/>
  <c r="P94" i="14" s="1"/>
  <c r="O98" i="6"/>
  <c r="K625" i="1"/>
  <c r="K402" i="1"/>
  <c r="O98" i="21"/>
  <c r="K138" i="1"/>
  <c r="O224" i="19"/>
  <c r="L96" i="16"/>
  <c r="L94" i="16" s="1"/>
  <c r="O94" i="16" s="1"/>
  <c r="L68" i="11"/>
  <c r="O68" i="11" s="1"/>
  <c r="K620" i="1"/>
  <c r="L273" i="17"/>
  <c r="L271" i="17" s="1"/>
  <c r="O271" i="17" s="1"/>
  <c r="M290" i="14"/>
  <c r="P290" i="14" s="1"/>
  <c r="O34" i="14"/>
  <c r="O599" i="1"/>
  <c r="K199" i="1"/>
  <c r="K622" i="1"/>
  <c r="L252" i="3"/>
  <c r="O252" i="3" s="1"/>
  <c r="O49" i="1"/>
  <c r="P53" i="13"/>
  <c r="K309" i="1"/>
  <c r="O98" i="12"/>
  <c r="K621" i="1"/>
  <c r="O43" i="8"/>
  <c r="O457" i="1"/>
  <c r="O535" i="1"/>
  <c r="K626" i="1"/>
  <c r="P142" i="13"/>
  <c r="K623" i="1"/>
  <c r="O98" i="15"/>
  <c r="L43" i="13"/>
  <c r="O43" i="13" s="1"/>
  <c r="O26" i="12"/>
  <c r="L41" i="8"/>
  <c r="O41" i="8" s="1"/>
  <c r="K635" i="1"/>
  <c r="K417" i="1"/>
  <c r="O380" i="1"/>
  <c r="L312" i="20"/>
  <c r="O312" i="20" s="1"/>
  <c r="L142" i="14"/>
  <c r="L140" i="14" s="1"/>
  <c r="P142" i="8"/>
  <c r="O30" i="7"/>
  <c r="O404" i="1"/>
  <c r="O45" i="19"/>
  <c r="P43" i="11"/>
  <c r="K420" i="1"/>
  <c r="N55" i="1"/>
  <c r="N53" i="1" s="1"/>
  <c r="K430" i="1"/>
  <c r="O347" i="1"/>
  <c r="K416" i="1"/>
  <c r="P252" i="20"/>
  <c r="L96" i="20"/>
  <c r="O96" i="20" s="1"/>
  <c r="O275" i="14"/>
  <c r="P273" i="3"/>
  <c r="P41" i="10"/>
  <c r="L222" i="9"/>
  <c r="L220" i="9" s="1"/>
  <c r="O220" i="9" s="1"/>
  <c r="O568" i="1"/>
  <c r="K249" i="1"/>
  <c r="P118" i="8"/>
  <c r="O294" i="21"/>
  <c r="P140" i="8"/>
  <c r="L331" i="7"/>
  <c r="O331" i="7" s="1"/>
  <c r="L292" i="4"/>
  <c r="L290" i="4" s="1"/>
  <c r="O290" i="4" s="1"/>
  <c r="O254" i="5"/>
  <c r="K425" i="1"/>
  <c r="L68" i="6"/>
  <c r="O68" i="6" s="1"/>
  <c r="K204" i="1"/>
  <c r="O275" i="16"/>
  <c r="N12" i="16"/>
  <c r="N10" i="16" s="1"/>
  <c r="P118" i="11"/>
  <c r="P43" i="7"/>
  <c r="O553" i="1"/>
  <c r="K173" i="1"/>
  <c r="L43" i="10"/>
  <c r="L41" i="10" s="1"/>
  <c r="K634" i="1"/>
  <c r="L68" i="2"/>
  <c r="O68" i="2" s="1"/>
  <c r="K82" i="1"/>
  <c r="P68" i="12"/>
  <c r="P120" i="11"/>
  <c r="L292" i="5"/>
  <c r="O292" i="5" s="1"/>
  <c r="K474" i="1"/>
  <c r="P222" i="13"/>
  <c r="M290" i="8"/>
  <c r="P290" i="8" s="1"/>
  <c r="K628" i="1"/>
  <c r="P294" i="1"/>
  <c r="O144" i="2"/>
  <c r="O294" i="2"/>
  <c r="O314" i="3"/>
  <c r="N66" i="18"/>
  <c r="P66" i="18" s="1"/>
  <c r="P22" i="17"/>
  <c r="P222" i="14"/>
  <c r="N220" i="2"/>
  <c r="P220" i="2" s="1"/>
  <c r="O455" i="1"/>
  <c r="O352" i="1"/>
  <c r="P96" i="5"/>
  <c r="K451" i="1"/>
  <c r="K285" i="1"/>
  <c r="L273" i="19"/>
  <c r="O273" i="19" s="1"/>
  <c r="L331" i="17"/>
  <c r="O331" i="17" s="1"/>
  <c r="P53" i="17"/>
  <c r="O333" i="9"/>
  <c r="L120" i="5"/>
  <c r="O120" i="5" s="1"/>
  <c r="L118" i="3"/>
  <c r="O118" i="3" s="1"/>
  <c r="O314" i="5"/>
  <c r="K189" i="1"/>
  <c r="P275" i="1"/>
  <c r="N220" i="19"/>
  <c r="P220" i="19" s="1"/>
  <c r="O224" i="12"/>
  <c r="P273" i="10"/>
  <c r="P98" i="1"/>
  <c r="O222" i="21"/>
  <c r="P220" i="21"/>
  <c r="O220" i="21"/>
  <c r="O122" i="18"/>
  <c r="O294" i="17"/>
  <c r="P140" i="17"/>
  <c r="L14" i="14"/>
  <c r="L222" i="11"/>
  <c r="O222" i="11" s="1"/>
  <c r="O314" i="2"/>
  <c r="K481" i="1"/>
  <c r="O26" i="18"/>
  <c r="O98" i="7"/>
  <c r="K349" i="1"/>
  <c r="P43" i="2"/>
  <c r="P120" i="2"/>
  <c r="K533" i="1"/>
  <c r="K304" i="1"/>
  <c r="K109" i="1"/>
  <c r="O55" i="3"/>
  <c r="P252" i="14"/>
  <c r="P55" i="7"/>
  <c r="P222" i="21"/>
  <c r="L43" i="20"/>
  <c r="O43" i="20" s="1"/>
  <c r="O144" i="21"/>
  <c r="M290" i="16"/>
  <c r="P290" i="16" s="1"/>
  <c r="L55" i="15"/>
  <c r="L53" i="15" s="1"/>
  <c r="O53" i="15" s="1"/>
  <c r="O43" i="14"/>
  <c r="O45" i="9"/>
  <c r="O34" i="6"/>
  <c r="P55" i="10"/>
  <c r="L120" i="7"/>
  <c r="O120" i="7" s="1"/>
  <c r="P331" i="4"/>
  <c r="K110" i="1"/>
  <c r="K380" i="1"/>
  <c r="K64" i="1"/>
  <c r="O275" i="15"/>
  <c r="N29" i="17"/>
  <c r="N28" i="17" s="1"/>
  <c r="L273" i="11"/>
  <c r="L271" i="11" s="1"/>
  <c r="O271" i="11" s="1"/>
  <c r="P331" i="9"/>
  <c r="L43" i="4"/>
  <c r="O43" i="4" s="1"/>
  <c r="L68" i="3"/>
  <c r="L66" i="3" s="1"/>
  <c r="O144" i="5"/>
  <c r="O31" i="4"/>
  <c r="K629" i="1"/>
  <c r="K229" i="1"/>
  <c r="P220" i="18"/>
  <c r="L290" i="14"/>
  <c r="O290" i="14" s="1"/>
  <c r="N11" i="13"/>
  <c r="N9" i="13" s="1"/>
  <c r="L11" i="4"/>
  <c r="O11" i="4" s="1"/>
  <c r="P66" i="20"/>
  <c r="P68" i="20"/>
  <c r="L312" i="13"/>
  <c r="O312" i="13" s="1"/>
  <c r="L142" i="12"/>
  <c r="O142" i="12" s="1"/>
  <c r="K267" i="1"/>
  <c r="K564" i="1"/>
  <c r="O597" i="1"/>
  <c r="N11" i="18"/>
  <c r="N9" i="18" s="1"/>
  <c r="L222" i="4"/>
  <c r="O222" i="4" s="1"/>
  <c r="N53" i="20"/>
  <c r="P53" i="20" s="1"/>
  <c r="K92" i="1"/>
  <c r="O294" i="14"/>
  <c r="O45" i="21"/>
  <c r="L142" i="19"/>
  <c r="L140" i="19" s="1"/>
  <c r="O140" i="19" s="1"/>
  <c r="O57" i="18"/>
  <c r="M220" i="11"/>
  <c r="P220" i="11" s="1"/>
  <c r="N11" i="12"/>
  <c r="N9" i="12" s="1"/>
  <c r="O34" i="10"/>
  <c r="L252" i="10"/>
  <c r="O252" i="10" s="1"/>
  <c r="M290" i="3"/>
  <c r="P290" i="3" s="1"/>
  <c r="N28" i="12"/>
  <c r="O57" i="3"/>
  <c r="M118" i="21"/>
  <c r="P118" i="21" s="1"/>
  <c r="N11" i="16"/>
  <c r="N9" i="16" s="1"/>
  <c r="N41" i="14"/>
  <c r="P41" i="14" s="1"/>
  <c r="M271" i="7"/>
  <c r="P271" i="7" s="1"/>
  <c r="O142" i="5"/>
  <c r="P53" i="4"/>
  <c r="M290" i="4"/>
  <c r="P290" i="4" s="1"/>
  <c r="K84" i="1"/>
  <c r="N140" i="18"/>
  <c r="P140" i="18" s="1"/>
  <c r="P273" i="17"/>
  <c r="N20" i="7"/>
  <c r="N18" i="7" s="1"/>
  <c r="N329" i="6"/>
  <c r="O329" i="6" s="1"/>
  <c r="P55" i="4"/>
  <c r="O385" i="1"/>
  <c r="N28" i="2"/>
  <c r="O582" i="1"/>
  <c r="O32" i="2"/>
  <c r="P94" i="13"/>
  <c r="P94" i="21"/>
  <c r="O551" i="1"/>
  <c r="P333" i="1"/>
  <c r="K575" i="1"/>
  <c r="L222" i="18"/>
  <c r="O222" i="18" s="1"/>
  <c r="O57" i="17"/>
  <c r="N28" i="13"/>
  <c r="L142" i="7"/>
  <c r="O142" i="7" s="1"/>
  <c r="L22" i="11"/>
  <c r="L12" i="11" s="1"/>
  <c r="O144" i="8"/>
  <c r="K427" i="1"/>
  <c r="O224" i="21"/>
  <c r="P142" i="10"/>
  <c r="K498" i="1"/>
  <c r="M66" i="4"/>
  <c r="P66" i="4" s="1"/>
  <c r="O337" i="1"/>
  <c r="K473" i="1"/>
  <c r="K631" i="1"/>
  <c r="K449" i="1"/>
  <c r="O555" i="1"/>
  <c r="K65" i="1"/>
  <c r="N11" i="15"/>
  <c r="N9" i="15" s="1"/>
  <c r="L331" i="15"/>
  <c r="O331" i="15" s="1"/>
  <c r="L120" i="8"/>
  <c r="O120" i="8" s="1"/>
  <c r="P252" i="2"/>
  <c r="P96" i="13"/>
  <c r="P331" i="12"/>
  <c r="P22" i="7"/>
  <c r="K376" i="1"/>
  <c r="P55" i="8"/>
  <c r="L120" i="20"/>
  <c r="O120" i="20" s="1"/>
  <c r="L331" i="20"/>
  <c r="M20" i="17"/>
  <c r="M18" i="17" s="1"/>
  <c r="L96" i="17"/>
  <c r="O96" i="17" s="1"/>
  <c r="L292" i="12"/>
  <c r="L290" i="12" s="1"/>
  <c r="O290" i="12" s="1"/>
  <c r="L312" i="12"/>
  <c r="O312" i="12" s="1"/>
  <c r="P96" i="21"/>
  <c r="P222" i="20"/>
  <c r="O254" i="17"/>
  <c r="L68" i="18"/>
  <c r="L66" i="18" s="1"/>
  <c r="L96" i="9"/>
  <c r="K375" i="1"/>
  <c r="O580" i="1"/>
  <c r="K428" i="1"/>
  <c r="L222" i="20"/>
  <c r="O222" i="20" s="1"/>
  <c r="O32" i="19"/>
  <c r="M12" i="17"/>
  <c r="M10" i="17" s="1"/>
  <c r="L331" i="10"/>
  <c r="O331" i="10" s="1"/>
  <c r="N11" i="9"/>
  <c r="N9" i="9" s="1"/>
  <c r="P220" i="8"/>
  <c r="O98" i="11"/>
  <c r="K85" i="1"/>
  <c r="K215" i="1"/>
  <c r="K368" i="1"/>
  <c r="K289" i="1"/>
  <c r="O96" i="21"/>
  <c r="O333" i="19"/>
  <c r="L68" i="17"/>
  <c r="O68" i="17" s="1"/>
  <c r="N20" i="11"/>
  <c r="N18" i="11" s="1"/>
  <c r="O275" i="8"/>
  <c r="O401" i="1"/>
  <c r="N220" i="17"/>
  <c r="P220" i="17" s="1"/>
  <c r="O224" i="16"/>
  <c r="N140" i="14"/>
  <c r="P140" i="14" s="1"/>
  <c r="P66" i="11"/>
  <c r="L120" i="9"/>
  <c r="O120" i="9" s="1"/>
  <c r="O34" i="9"/>
  <c r="N29" i="8"/>
  <c r="N28" i="8" s="1"/>
  <c r="M20" i="7"/>
  <c r="M18" i="7" s="1"/>
  <c r="L312" i="4"/>
  <c r="L310" i="4" s="1"/>
  <c r="O310" i="4" s="1"/>
  <c r="K419" i="1"/>
  <c r="M66" i="16"/>
  <c r="P66" i="16" s="1"/>
  <c r="P142" i="16"/>
  <c r="L292" i="18"/>
  <c r="P142" i="7"/>
  <c r="P331" i="5"/>
  <c r="P41" i="2"/>
  <c r="K396" i="1"/>
  <c r="K93" i="1"/>
  <c r="K547" i="1"/>
  <c r="P120" i="16"/>
  <c r="M118" i="16"/>
  <c r="P118" i="16" s="1"/>
  <c r="P140" i="20"/>
  <c r="P22" i="18"/>
  <c r="L331" i="16"/>
  <c r="O331" i="16" s="1"/>
  <c r="L312" i="15"/>
  <c r="O312" i="15" s="1"/>
  <c r="M250" i="13"/>
  <c r="P250" i="13" s="1"/>
  <c r="N28" i="6"/>
  <c r="L312" i="19"/>
  <c r="N20" i="9"/>
  <c r="N18" i="9" s="1"/>
  <c r="M12" i="7"/>
  <c r="M10" i="7" s="1"/>
  <c r="K551" i="1"/>
  <c r="P273" i="2"/>
  <c r="O331" i="19"/>
  <c r="P331" i="19"/>
  <c r="M118" i="19"/>
  <c r="P118" i="19" s="1"/>
  <c r="P68" i="11"/>
  <c r="O57" i="10"/>
  <c r="L120" i="6"/>
  <c r="O120" i="6" s="1"/>
  <c r="M12" i="18"/>
  <c r="M10" i="18" s="1"/>
  <c r="M250" i="16"/>
  <c r="P250" i="16" s="1"/>
  <c r="O224" i="13"/>
  <c r="K423" i="1"/>
  <c r="P292" i="2"/>
  <c r="K421" i="1"/>
  <c r="L222" i="17"/>
  <c r="P142" i="20"/>
  <c r="P312" i="9"/>
  <c r="L142" i="4"/>
  <c r="K397" i="1"/>
  <c r="K560" i="1"/>
  <c r="K633" i="1"/>
  <c r="P45" i="1"/>
  <c r="K616" i="1"/>
  <c r="L14" i="16"/>
  <c r="O14" i="16" s="1"/>
  <c r="K424" i="1"/>
  <c r="L312" i="18"/>
  <c r="L310" i="18" s="1"/>
  <c r="O310" i="18" s="1"/>
  <c r="P43" i="18"/>
  <c r="L43" i="6"/>
  <c r="O43" i="6" s="1"/>
  <c r="P222" i="3"/>
  <c r="L292" i="6"/>
  <c r="O292" i="6" s="1"/>
  <c r="O98" i="4"/>
  <c r="O537" i="1"/>
  <c r="K158" i="1"/>
  <c r="O439" i="1"/>
  <c r="P140" i="7"/>
  <c r="O30" i="6"/>
  <c r="P122" i="1"/>
  <c r="O30" i="19"/>
  <c r="P96" i="11"/>
  <c r="P43" i="20"/>
  <c r="L43" i="15"/>
  <c r="O43" i="15" s="1"/>
  <c r="K398" i="1"/>
  <c r="P331" i="14"/>
  <c r="L252" i="8"/>
  <c r="O252" i="8" s="1"/>
  <c r="N53" i="8"/>
  <c r="P53" i="8" s="1"/>
  <c r="O16" i="19"/>
  <c r="O566" i="1"/>
  <c r="P250" i="21"/>
  <c r="L43" i="18"/>
  <c r="O43" i="18" s="1"/>
  <c r="L273" i="12"/>
  <c r="O273" i="12" s="1"/>
  <c r="L43" i="11"/>
  <c r="O43" i="11" s="1"/>
  <c r="O26" i="9"/>
  <c r="L14" i="6"/>
  <c r="O14" i="6" s="1"/>
  <c r="K201" i="1"/>
  <c r="N43" i="1"/>
  <c r="N41" i="1" s="1"/>
  <c r="P41" i="1" s="1"/>
  <c r="O102" i="1"/>
  <c r="O34" i="19"/>
  <c r="N220" i="16"/>
  <c r="P220" i="16" s="1"/>
  <c r="L68" i="13"/>
  <c r="N94" i="5"/>
  <c r="P94" i="5" s="1"/>
  <c r="O122" i="11"/>
  <c r="P271" i="21"/>
  <c r="O222" i="16"/>
  <c r="M329" i="14"/>
  <c r="P329" i="14" s="1"/>
  <c r="O96" i="11"/>
  <c r="M290" i="11"/>
  <c r="P290" i="11" s="1"/>
  <c r="P96" i="10"/>
  <c r="O32" i="7"/>
  <c r="L22" i="7"/>
  <c r="O22" i="7" s="1"/>
  <c r="L252" i="6"/>
  <c r="O252" i="6" s="1"/>
  <c r="L292" i="9"/>
  <c r="O292" i="9" s="1"/>
  <c r="L30" i="2"/>
  <c r="O30" i="2" s="1"/>
  <c r="P142" i="19"/>
  <c r="N20" i="16"/>
  <c r="N18" i="16" s="1"/>
  <c r="L120" i="16"/>
  <c r="O120" i="16" s="1"/>
  <c r="P55" i="14"/>
  <c r="O222" i="13"/>
  <c r="L273" i="10"/>
  <c r="O273" i="10" s="1"/>
  <c r="L55" i="8"/>
  <c r="O55" i="8" s="1"/>
  <c r="L96" i="5"/>
  <c r="O96" i="5" s="1"/>
  <c r="O564" i="1"/>
  <c r="O74" i="1"/>
  <c r="K149" i="1"/>
  <c r="O34" i="11"/>
  <c r="N37" i="11"/>
  <c r="P120" i="13"/>
  <c r="M118" i="13"/>
  <c r="P118" i="13" s="1"/>
  <c r="O34" i="20"/>
  <c r="O122" i="19"/>
  <c r="O254" i="21"/>
  <c r="L68" i="20"/>
  <c r="O68" i="20" s="1"/>
  <c r="P55" i="15"/>
  <c r="L312" i="14"/>
  <c r="L310" i="14" s="1"/>
  <c r="O310" i="14" s="1"/>
  <c r="M53" i="10"/>
  <c r="P53" i="10" s="1"/>
  <c r="L68" i="12"/>
  <c r="O68" i="12" s="1"/>
  <c r="L222" i="10"/>
  <c r="O222" i="10" s="1"/>
  <c r="K213" i="1"/>
  <c r="O406" i="1"/>
  <c r="P96" i="17"/>
  <c r="P118" i="2"/>
  <c r="O30" i="16"/>
  <c r="K372" i="1"/>
  <c r="K418" i="1"/>
  <c r="P66" i="19"/>
  <c r="M118" i="14"/>
  <c r="P118" i="14" s="1"/>
  <c r="L252" i="9"/>
  <c r="O252" i="9" s="1"/>
  <c r="P94" i="10"/>
  <c r="L29" i="3"/>
  <c r="O29" i="3" s="1"/>
  <c r="O34" i="16"/>
  <c r="P94" i="17"/>
  <c r="P252" i="21"/>
  <c r="K216" i="1"/>
  <c r="O584" i="1"/>
  <c r="K377" i="1"/>
  <c r="O55" i="19"/>
  <c r="K340" i="1"/>
  <c r="K381" i="1"/>
  <c r="N20" i="17"/>
  <c r="N18" i="17" s="1"/>
  <c r="P55" i="17"/>
  <c r="P142" i="17"/>
  <c r="M271" i="15"/>
  <c r="P271" i="15" s="1"/>
  <c r="L96" i="13"/>
  <c r="O96" i="13" s="1"/>
  <c r="N252" i="1"/>
  <c r="L22" i="8"/>
  <c r="L20" i="8" s="1"/>
  <c r="L11" i="10"/>
  <c r="L9" i="10" s="1"/>
  <c r="L252" i="7"/>
  <c r="O252" i="7" s="1"/>
  <c r="O32" i="6"/>
  <c r="K614" i="1"/>
  <c r="L144" i="1"/>
  <c r="O144" i="1" s="1"/>
  <c r="L14" i="3"/>
  <c r="O14" i="3" s="1"/>
  <c r="L53" i="3"/>
  <c r="L22" i="5"/>
  <c r="O22" i="5" s="1"/>
  <c r="M94" i="19"/>
  <c r="P94" i="19" s="1"/>
  <c r="O331" i="8"/>
  <c r="L252" i="11"/>
  <c r="O252" i="11" s="1"/>
  <c r="N20" i="10"/>
  <c r="N18" i="10" s="1"/>
  <c r="P329" i="13"/>
  <c r="K580" i="1"/>
  <c r="K81" i="1"/>
  <c r="N28" i="5"/>
  <c r="L22" i="17"/>
  <c r="O22" i="17" s="1"/>
  <c r="L142" i="15"/>
  <c r="O142" i="15" s="1"/>
  <c r="L292" i="16"/>
  <c r="O292" i="16" s="1"/>
  <c r="L68" i="14"/>
  <c r="O68" i="14" s="1"/>
  <c r="O34" i="13"/>
  <c r="L22" i="15"/>
  <c r="O22" i="15" s="1"/>
  <c r="L252" i="12"/>
  <c r="O252" i="12" s="1"/>
  <c r="N220" i="10"/>
  <c r="N37" i="10" s="1"/>
  <c r="M118" i="12"/>
  <c r="P118" i="12" s="1"/>
  <c r="O142" i="11"/>
  <c r="L22" i="10"/>
  <c r="O22" i="10" s="1"/>
  <c r="O98" i="10"/>
  <c r="M310" i="6"/>
  <c r="P310" i="6" s="1"/>
  <c r="K612" i="1"/>
  <c r="L26" i="1"/>
  <c r="L16" i="1" s="1"/>
  <c r="K617" i="1"/>
  <c r="L24" i="1"/>
  <c r="O24" i="1" s="1"/>
  <c r="K186" i="1"/>
  <c r="M118" i="15"/>
  <c r="P118" i="15" s="1"/>
  <c r="N14" i="11"/>
  <c r="P43" i="16"/>
  <c r="L252" i="13"/>
  <c r="O252" i="13" s="1"/>
  <c r="K464" i="1"/>
  <c r="O55" i="2"/>
  <c r="N11" i="5"/>
  <c r="N9" i="5" s="1"/>
  <c r="K270" i="1"/>
  <c r="L252" i="20"/>
  <c r="L250" i="20" s="1"/>
  <c r="O250" i="20" s="1"/>
  <c r="P55" i="19"/>
  <c r="L142" i="17"/>
  <c r="O142" i="17" s="1"/>
  <c r="L120" i="17"/>
  <c r="O120" i="17" s="1"/>
  <c r="L142" i="10"/>
  <c r="O142" i="10" s="1"/>
  <c r="N12" i="11"/>
  <c r="N10" i="11" s="1"/>
  <c r="N8" i="11" s="1"/>
  <c r="N28" i="9"/>
  <c r="O273" i="8"/>
  <c r="P329" i="8"/>
  <c r="L273" i="18"/>
  <c r="L271" i="18" s="1"/>
  <c r="O271" i="18" s="1"/>
  <c r="K573" i="1"/>
  <c r="K589" i="1"/>
  <c r="K80" i="1"/>
  <c r="P220" i="4"/>
  <c r="L68" i="4"/>
  <c r="O68" i="4" s="1"/>
  <c r="N11" i="2"/>
  <c r="N9" i="2" s="1"/>
  <c r="K619" i="1"/>
  <c r="L96" i="3"/>
  <c r="L94" i="3" s="1"/>
  <c r="P57" i="1"/>
  <c r="L331" i="13"/>
  <c r="L43" i="5"/>
  <c r="O43" i="5" s="1"/>
  <c r="P331" i="8"/>
  <c r="O70" i="5"/>
  <c r="O435" i="1"/>
  <c r="K219" i="1"/>
  <c r="M290" i="19"/>
  <c r="P290" i="19" s="1"/>
  <c r="L312" i="11"/>
  <c r="K615" i="1"/>
  <c r="K611" i="1"/>
  <c r="K613" i="1"/>
  <c r="N53" i="19"/>
  <c r="P53" i="19" s="1"/>
  <c r="M66" i="15"/>
  <c r="P66" i="15" s="1"/>
  <c r="L252" i="15"/>
  <c r="O252" i="15" s="1"/>
  <c r="L45" i="1"/>
  <c r="L43" i="1" s="1"/>
  <c r="M310" i="13"/>
  <c r="P310" i="13" s="1"/>
  <c r="O57" i="12"/>
  <c r="P66" i="10"/>
  <c r="P94" i="6"/>
  <c r="K324" i="1"/>
  <c r="K86" i="1"/>
  <c r="K306" i="1"/>
  <c r="P142" i="2"/>
  <c r="P68" i="10"/>
  <c r="M271" i="4"/>
  <c r="P271" i="4" s="1"/>
  <c r="P273" i="4"/>
  <c r="K133" i="1"/>
  <c r="L118" i="19"/>
  <c r="O118" i="19" s="1"/>
  <c r="L312" i="21"/>
  <c r="O312" i="21" s="1"/>
  <c r="N28" i="20"/>
  <c r="L16" i="18"/>
  <c r="O16" i="18" s="1"/>
  <c r="O122" i="14"/>
  <c r="L22" i="14"/>
  <c r="L12" i="14" s="1"/>
  <c r="N14" i="7"/>
  <c r="O31" i="10"/>
  <c r="O333" i="8"/>
  <c r="L22" i="2"/>
  <c r="O22" i="2" s="1"/>
  <c r="L70" i="1"/>
  <c r="O70" i="1" s="1"/>
  <c r="L14" i="2"/>
  <c r="O14" i="2" s="1"/>
  <c r="P43" i="3"/>
  <c r="N53" i="2"/>
  <c r="O53" i="2" s="1"/>
  <c r="L331" i="14"/>
  <c r="O32" i="16"/>
  <c r="N94" i="9"/>
  <c r="P94" i="9" s="1"/>
  <c r="N32" i="1"/>
  <c r="N30" i="1" s="1"/>
  <c r="K341" i="1"/>
  <c r="L22" i="20"/>
  <c r="L12" i="20" s="1"/>
  <c r="L11" i="3"/>
  <c r="L9" i="3" s="1"/>
  <c r="N33" i="1"/>
  <c r="N13" i="1" s="1"/>
  <c r="L96" i="2"/>
  <c r="O96" i="2" s="1"/>
  <c r="P120" i="8"/>
  <c r="L331" i="5"/>
  <c r="O333" i="5"/>
  <c r="N31" i="1"/>
  <c r="N29" i="1" s="1"/>
  <c r="P140" i="15"/>
  <c r="M140" i="16"/>
  <c r="P140" i="16" s="1"/>
  <c r="L250" i="21"/>
  <c r="O250" i="21" s="1"/>
  <c r="L94" i="21"/>
  <c r="O94" i="21" s="1"/>
  <c r="M271" i="19"/>
  <c r="P271" i="19" s="1"/>
  <c r="N273" i="1"/>
  <c r="M250" i="5"/>
  <c r="P250" i="5" s="1"/>
  <c r="N140" i="5"/>
  <c r="O140" i="5" s="1"/>
  <c r="N34" i="1"/>
  <c r="N14" i="1" s="1"/>
  <c r="P120" i="17"/>
  <c r="M140" i="13"/>
  <c r="P140" i="13" s="1"/>
  <c r="M250" i="14"/>
  <c r="P250" i="14" s="1"/>
  <c r="P222" i="18"/>
  <c r="P271" i="8"/>
  <c r="K350" i="1"/>
  <c r="O273" i="4"/>
  <c r="L271" i="4"/>
  <c r="O271" i="4" s="1"/>
  <c r="N250" i="13"/>
  <c r="N250" i="1" s="1"/>
  <c r="O43" i="9"/>
  <c r="N26" i="1"/>
  <c r="N16" i="1" s="1"/>
  <c r="N12" i="20"/>
  <c r="N10" i="20" s="1"/>
  <c r="L22" i="19"/>
  <c r="L20" i="19" s="1"/>
  <c r="N11" i="10"/>
  <c r="N9" i="10" s="1"/>
  <c r="N11" i="7"/>
  <c r="N9" i="7" s="1"/>
  <c r="L275" i="1"/>
  <c r="O275" i="1" s="1"/>
  <c r="L23" i="1"/>
  <c r="O23" i="1" s="1"/>
  <c r="P312" i="16"/>
  <c r="M310" i="16"/>
  <c r="P310" i="16" s="1"/>
  <c r="N53" i="6"/>
  <c r="P53" i="6" s="1"/>
  <c r="N28" i="4"/>
  <c r="K595" i="1"/>
  <c r="N28" i="16"/>
  <c r="P292" i="5"/>
  <c r="M290" i="5"/>
  <c r="P290" i="5" s="1"/>
  <c r="M94" i="4"/>
  <c r="P94" i="4" s="1"/>
  <c r="K176" i="1"/>
  <c r="P312" i="3"/>
  <c r="M310" i="3"/>
  <c r="P310" i="3" s="1"/>
  <c r="O34" i="15"/>
  <c r="L254" i="1"/>
  <c r="O254" i="1" s="1"/>
  <c r="L271" i="15"/>
  <c r="O271" i="15" s="1"/>
  <c r="M53" i="14"/>
  <c r="P53" i="14" s="1"/>
  <c r="L140" i="11"/>
  <c r="O140" i="11" s="1"/>
  <c r="L294" i="1"/>
  <c r="O294" i="1" s="1"/>
  <c r="N28" i="18"/>
  <c r="N12" i="10"/>
  <c r="N10" i="10" s="1"/>
  <c r="O275" i="4"/>
  <c r="N11" i="14"/>
  <c r="N9" i="14" s="1"/>
  <c r="N29" i="14"/>
  <c r="P292" i="15"/>
  <c r="M290" i="15"/>
  <c r="P290" i="15" s="1"/>
  <c r="N271" i="9"/>
  <c r="L329" i="19"/>
  <c r="O329" i="19" s="1"/>
  <c r="L13" i="17"/>
  <c r="O13" i="17" s="1"/>
  <c r="L94" i="6"/>
  <c r="O94" i="6" s="1"/>
  <c r="N28" i="19"/>
  <c r="M271" i="10"/>
  <c r="P271" i="10" s="1"/>
  <c r="P220" i="12"/>
  <c r="N140" i="6"/>
  <c r="P53" i="7"/>
  <c r="N22" i="1"/>
  <c r="O34" i="4"/>
  <c r="P142" i="3"/>
  <c r="O26" i="19"/>
  <c r="L331" i="12"/>
  <c r="O331" i="12" s="1"/>
  <c r="N120" i="1"/>
  <c r="L312" i="17"/>
  <c r="O314" i="17"/>
  <c r="P273" i="20"/>
  <c r="M271" i="20"/>
  <c r="P271" i="20" s="1"/>
  <c r="P331" i="13"/>
  <c r="O122" i="10"/>
  <c r="L120" i="10"/>
  <c r="P68" i="13"/>
  <c r="M66" i="13"/>
  <c r="P66" i="13" s="1"/>
  <c r="P331" i="21"/>
  <c r="M329" i="21"/>
  <c r="P329" i="21" s="1"/>
  <c r="P312" i="17"/>
  <c r="M310" i="17"/>
  <c r="P310" i="17" s="1"/>
  <c r="P252" i="19"/>
  <c r="M250" i="19"/>
  <c r="P250" i="19" s="1"/>
  <c r="O68" i="15"/>
  <c r="L66" i="15"/>
  <c r="O66" i="15" s="1"/>
  <c r="L13" i="20"/>
  <c r="O13" i="20" s="1"/>
  <c r="O23" i="20"/>
  <c r="M66" i="17"/>
  <c r="P66" i="17" s="1"/>
  <c r="P68" i="17"/>
  <c r="M271" i="14"/>
  <c r="P271" i="14" s="1"/>
  <c r="P273" i="14"/>
  <c r="N290" i="8"/>
  <c r="N292" i="1"/>
  <c r="M220" i="6"/>
  <c r="P220" i="6" s="1"/>
  <c r="P222" i="6"/>
  <c r="M310" i="20"/>
  <c r="P310" i="20" s="1"/>
  <c r="O70" i="19"/>
  <c r="M140" i="19"/>
  <c r="P140" i="19" s="1"/>
  <c r="L292" i="15"/>
  <c r="O292" i="15" s="1"/>
  <c r="L94" i="12"/>
  <c r="O94" i="12" s="1"/>
  <c r="N37" i="12"/>
  <c r="L22" i="6"/>
  <c r="L20" i="6" s="1"/>
  <c r="N94" i="3"/>
  <c r="P94" i="3" s="1"/>
  <c r="K499" i="1"/>
  <c r="K593" i="1"/>
  <c r="P331" i="3"/>
  <c r="P252" i="17"/>
  <c r="M250" i="17"/>
  <c r="P250" i="17" s="1"/>
  <c r="O271" i="16"/>
  <c r="M329" i="19"/>
  <c r="P329" i="19" s="1"/>
  <c r="P142" i="21"/>
  <c r="M140" i="21"/>
  <c r="P140" i="21" s="1"/>
  <c r="M94" i="16"/>
  <c r="P94" i="16" s="1"/>
  <c r="O273" i="16"/>
  <c r="P273" i="16"/>
  <c r="M271" i="16"/>
  <c r="P271" i="16" s="1"/>
  <c r="M310" i="14"/>
  <c r="P310" i="14" s="1"/>
  <c r="P142" i="12"/>
  <c r="M140" i="12"/>
  <c r="P140" i="12" s="1"/>
  <c r="P43" i="15"/>
  <c r="M41" i="15"/>
  <c r="P41" i="15" s="1"/>
  <c r="P312" i="11"/>
  <c r="M310" i="11"/>
  <c r="P310" i="11" s="1"/>
  <c r="M94" i="8"/>
  <c r="P94" i="8" s="1"/>
  <c r="P96" i="8"/>
  <c r="N41" i="13"/>
  <c r="P41" i="13" s="1"/>
  <c r="O94" i="11"/>
  <c r="P331" i="15"/>
  <c r="N28" i="10"/>
  <c r="N12" i="7"/>
  <c r="N10" i="7" s="1"/>
  <c r="O292" i="11"/>
  <c r="L290" i="11"/>
  <c r="O290" i="11" s="1"/>
  <c r="P94" i="11"/>
  <c r="P120" i="4"/>
  <c r="P222" i="7"/>
  <c r="M220" i="7"/>
  <c r="P220" i="7" s="1"/>
  <c r="M118" i="7"/>
  <c r="P118" i="7" s="1"/>
  <c r="P120" i="7"/>
  <c r="L331" i="2"/>
  <c r="O333" i="2"/>
  <c r="L333" i="1"/>
  <c r="O333" i="1" s="1"/>
  <c r="P222" i="5"/>
  <c r="M220" i="5"/>
  <c r="P220" i="5" s="1"/>
  <c r="O122" i="12"/>
  <c r="L120" i="12"/>
  <c r="N66" i="3"/>
  <c r="P68" i="3"/>
  <c r="P96" i="2"/>
  <c r="M94" i="2"/>
  <c r="P94" i="2" s="1"/>
  <c r="N20" i="20"/>
  <c r="N18" i="20" s="1"/>
  <c r="N28" i="15"/>
  <c r="M41" i="16"/>
  <c r="P41" i="16" s="1"/>
  <c r="L11" i="9"/>
  <c r="O11" i="9" s="1"/>
  <c r="L329" i="8"/>
  <c r="O329" i="8" s="1"/>
  <c r="P329" i="3"/>
  <c r="P43" i="5"/>
  <c r="M271" i="18"/>
  <c r="P271" i="18" s="1"/>
  <c r="P273" i="18"/>
  <c r="P329" i="15"/>
  <c r="P43" i="12"/>
  <c r="P55" i="11"/>
  <c r="M53" i="11"/>
  <c r="P53" i="11" s="1"/>
  <c r="M66" i="9"/>
  <c r="P66" i="9" s="1"/>
  <c r="P222" i="9"/>
  <c r="M220" i="9"/>
  <c r="P220" i="9" s="1"/>
  <c r="N28" i="7"/>
  <c r="P331" i="2"/>
  <c r="N331" i="1"/>
  <c r="N12" i="3"/>
  <c r="N10" i="3" s="1"/>
  <c r="P331" i="18"/>
  <c r="M329" i="18"/>
  <c r="P329" i="18" s="1"/>
  <c r="P331" i="16"/>
  <c r="N329" i="16"/>
  <c r="P329" i="16" s="1"/>
  <c r="O273" i="21"/>
  <c r="L271" i="21"/>
  <c r="O271" i="21" s="1"/>
  <c r="M271" i="12"/>
  <c r="P271" i="12" s="1"/>
  <c r="P273" i="12"/>
  <c r="L22" i="18"/>
  <c r="L20" i="18" s="1"/>
  <c r="L329" i="11"/>
  <c r="O329" i="11" s="1"/>
  <c r="P140" i="9"/>
  <c r="O333" i="6"/>
  <c r="N11" i="4"/>
  <c r="N9" i="4" s="1"/>
  <c r="M94" i="20"/>
  <c r="P94" i="20" s="1"/>
  <c r="L250" i="17"/>
  <c r="O250" i="17" s="1"/>
  <c r="O252" i="17"/>
  <c r="M310" i="15"/>
  <c r="P310" i="15" s="1"/>
  <c r="P312" i="15"/>
  <c r="M250" i="18"/>
  <c r="P250" i="18" s="1"/>
  <c r="M250" i="15"/>
  <c r="P250" i="15" s="1"/>
  <c r="P252" i="15"/>
  <c r="M66" i="14"/>
  <c r="P66" i="14" s="1"/>
  <c r="P68" i="14"/>
  <c r="P222" i="12"/>
  <c r="M271" i="11"/>
  <c r="P271" i="11" s="1"/>
  <c r="O55" i="10"/>
  <c r="L53" i="10"/>
  <c r="O53" i="10" s="1"/>
  <c r="P312" i="8"/>
  <c r="M310" i="8"/>
  <c r="P310" i="8" s="1"/>
  <c r="P96" i="7"/>
  <c r="M94" i="7"/>
  <c r="P94" i="7" s="1"/>
  <c r="L94" i="7"/>
  <c r="O94" i="7" s="1"/>
  <c r="O96" i="7"/>
  <c r="K265" i="1"/>
  <c r="M290" i="7"/>
  <c r="P290" i="7" s="1"/>
  <c r="P292" i="7"/>
  <c r="P142" i="4"/>
  <c r="M140" i="4"/>
  <c r="P140" i="4" s="1"/>
  <c r="L120" i="2"/>
  <c r="L29" i="19"/>
  <c r="L11" i="19"/>
  <c r="O11" i="19" s="1"/>
  <c r="O31" i="19"/>
  <c r="P252" i="8"/>
  <c r="M250" i="8"/>
  <c r="P250" i="8" s="1"/>
  <c r="P273" i="13"/>
  <c r="M271" i="13"/>
  <c r="P271" i="13" s="1"/>
  <c r="P292" i="9"/>
  <c r="M290" i="9"/>
  <c r="P290" i="9" s="1"/>
  <c r="P252" i="10"/>
  <c r="M250" i="10"/>
  <c r="P250" i="10" s="1"/>
  <c r="M290" i="21"/>
  <c r="P290" i="21" s="1"/>
  <c r="O32" i="20"/>
  <c r="O294" i="19"/>
  <c r="N12" i="17"/>
  <c r="N10" i="17" s="1"/>
  <c r="N8" i="17" s="1"/>
  <c r="O70" i="15"/>
  <c r="L22" i="12"/>
  <c r="L20" i="12" s="1"/>
  <c r="L29" i="9"/>
  <c r="O29" i="9" s="1"/>
  <c r="N37" i="7"/>
  <c r="L22" i="9"/>
  <c r="L20" i="9" s="1"/>
  <c r="O331" i="6"/>
  <c r="L314" i="1"/>
  <c r="O314" i="1" s="1"/>
  <c r="M329" i="20"/>
  <c r="P329" i="20" s="1"/>
  <c r="P331" i="20"/>
  <c r="M310" i="18"/>
  <c r="P310" i="18" s="1"/>
  <c r="O252" i="16"/>
  <c r="L250" i="16"/>
  <c r="O250" i="16" s="1"/>
  <c r="P96" i="18"/>
  <c r="M94" i="18"/>
  <c r="P94" i="18" s="1"/>
  <c r="O31" i="14"/>
  <c r="L29" i="14"/>
  <c r="M329" i="10"/>
  <c r="P329" i="10" s="1"/>
  <c r="P331" i="10"/>
  <c r="M66" i="8"/>
  <c r="P66" i="8" s="1"/>
  <c r="P329" i="4"/>
  <c r="P273" i="5"/>
  <c r="M271" i="5"/>
  <c r="P271" i="5" s="1"/>
  <c r="P55" i="2"/>
  <c r="L29" i="20"/>
  <c r="O31" i="20"/>
  <c r="M290" i="20"/>
  <c r="P290" i="20" s="1"/>
  <c r="M331" i="1"/>
  <c r="M66" i="7"/>
  <c r="P66" i="7" s="1"/>
  <c r="N12" i="9"/>
  <c r="N10" i="9" s="1"/>
  <c r="P224" i="1"/>
  <c r="P312" i="19"/>
  <c r="M310" i="19"/>
  <c r="P310" i="19" s="1"/>
  <c r="O273" i="20"/>
  <c r="L271" i="20"/>
  <c r="O271" i="20" s="1"/>
  <c r="P120" i="20"/>
  <c r="M118" i="20"/>
  <c r="P118" i="20" s="1"/>
  <c r="P222" i="15"/>
  <c r="M220" i="15"/>
  <c r="P220" i="15" s="1"/>
  <c r="P142" i="15"/>
  <c r="M310" i="12"/>
  <c r="P310" i="12" s="1"/>
  <c r="P312" i="12"/>
  <c r="M250" i="12"/>
  <c r="P250" i="12" s="1"/>
  <c r="P252" i="12"/>
  <c r="O43" i="12"/>
  <c r="L41" i="12"/>
  <c r="O41" i="12" s="1"/>
  <c r="P120" i="10"/>
  <c r="M118" i="10"/>
  <c r="P118" i="10" s="1"/>
  <c r="M290" i="10"/>
  <c r="P290" i="10" s="1"/>
  <c r="L252" i="4"/>
  <c r="O254" i="4"/>
  <c r="P273" i="8"/>
  <c r="P312" i="4"/>
  <c r="M310" i="4"/>
  <c r="P310" i="4" s="1"/>
  <c r="N222" i="1"/>
  <c r="O11" i="12"/>
  <c r="L9" i="12"/>
  <c r="L140" i="21"/>
  <c r="O140" i="21" s="1"/>
  <c r="O142" i="21"/>
  <c r="P331" i="17"/>
  <c r="M329" i="17"/>
  <c r="P329" i="17" s="1"/>
  <c r="P96" i="15"/>
  <c r="N94" i="15"/>
  <c r="O94" i="15" s="1"/>
  <c r="O331" i="9"/>
  <c r="L329" i="9"/>
  <c r="O329" i="9" s="1"/>
  <c r="P41" i="6"/>
  <c r="L16" i="6"/>
  <c r="O16" i="6" s="1"/>
  <c r="O26" i="6"/>
  <c r="L16" i="3"/>
  <c r="O16" i="3" s="1"/>
  <c r="O26" i="3"/>
  <c r="N12" i="21"/>
  <c r="N10" i="21" s="1"/>
  <c r="N20" i="21"/>
  <c r="N18" i="21" s="1"/>
  <c r="P11" i="18"/>
  <c r="M9" i="18"/>
  <c r="M28" i="15"/>
  <c r="P28" i="15" s="1"/>
  <c r="P29" i="15"/>
  <c r="L30" i="13"/>
  <c r="O30" i="13" s="1"/>
  <c r="O32" i="13"/>
  <c r="O23" i="12"/>
  <c r="L13" i="12"/>
  <c r="O13" i="12" s="1"/>
  <c r="O55" i="12"/>
  <c r="P11" i="9"/>
  <c r="M9" i="9"/>
  <c r="L29" i="8"/>
  <c r="O31" i="8"/>
  <c r="P22" i="6"/>
  <c r="M12" i="6"/>
  <c r="M20" i="6"/>
  <c r="L310" i="3"/>
  <c r="O310" i="3" s="1"/>
  <c r="L13" i="3"/>
  <c r="O13" i="3" s="1"/>
  <c r="O23" i="3"/>
  <c r="L55" i="4"/>
  <c r="O57" i="4"/>
  <c r="L57" i="1"/>
  <c r="P19" i="1"/>
  <c r="L30" i="21"/>
  <c r="O30" i="21" s="1"/>
  <c r="O32" i="21"/>
  <c r="P11" i="21"/>
  <c r="M9" i="21"/>
  <c r="L14" i="20"/>
  <c r="O14" i="20" s="1"/>
  <c r="P41" i="20"/>
  <c r="P22" i="19"/>
  <c r="M12" i="19"/>
  <c r="M20" i="19"/>
  <c r="O254" i="19"/>
  <c r="L252" i="19"/>
  <c r="O41" i="19"/>
  <c r="N53" i="18"/>
  <c r="M9" i="19"/>
  <c r="P41" i="18"/>
  <c r="P9" i="15"/>
  <c r="N14" i="17"/>
  <c r="O26" i="15"/>
  <c r="L16" i="15"/>
  <c r="O16" i="15" s="1"/>
  <c r="O45" i="16"/>
  <c r="L43" i="16"/>
  <c r="L22" i="16"/>
  <c r="O96" i="15"/>
  <c r="L220" i="13"/>
  <c r="O220" i="13" s="1"/>
  <c r="N14" i="14"/>
  <c r="P19" i="14"/>
  <c r="O57" i="13"/>
  <c r="L55" i="13"/>
  <c r="L22" i="13"/>
  <c r="O31" i="15"/>
  <c r="L29" i="15"/>
  <c r="L11" i="15"/>
  <c r="L118" i="14"/>
  <c r="O118" i="14" s="1"/>
  <c r="P19" i="12"/>
  <c r="L271" i="14"/>
  <c r="O271" i="14" s="1"/>
  <c r="P22" i="13"/>
  <c r="M12" i="13"/>
  <c r="M20" i="13"/>
  <c r="O24" i="12"/>
  <c r="L14" i="12"/>
  <c r="O14" i="12" s="1"/>
  <c r="O26" i="11"/>
  <c r="L16" i="11"/>
  <c r="O16" i="11" s="1"/>
  <c r="P41" i="9"/>
  <c r="P41" i="12"/>
  <c r="P22" i="11"/>
  <c r="M12" i="11"/>
  <c r="M20" i="11"/>
  <c r="O68" i="9"/>
  <c r="L66" i="9"/>
  <c r="O66" i="9" s="1"/>
  <c r="P53" i="12"/>
  <c r="P55" i="9"/>
  <c r="M53" i="9"/>
  <c r="P53" i="9" s="1"/>
  <c r="P22" i="12"/>
  <c r="M12" i="12"/>
  <c r="M20" i="12"/>
  <c r="M18" i="12" s="1"/>
  <c r="M28" i="6"/>
  <c r="P28" i="6" s="1"/>
  <c r="P29" i="6"/>
  <c r="L271" i="8"/>
  <c r="O271" i="8" s="1"/>
  <c r="O31" i="6"/>
  <c r="L29" i="6"/>
  <c r="L41" i="9"/>
  <c r="O98" i="8"/>
  <c r="L96" i="8"/>
  <c r="P312" i="7"/>
  <c r="M310" i="7"/>
  <c r="P310" i="7" s="1"/>
  <c r="P9" i="6"/>
  <c r="O34" i="5"/>
  <c r="O224" i="7"/>
  <c r="L222" i="7"/>
  <c r="P55" i="6"/>
  <c r="P43" i="8"/>
  <c r="M41" i="8"/>
  <c r="O24" i="7"/>
  <c r="L14" i="7"/>
  <c r="O273" i="6"/>
  <c r="L94" i="4"/>
  <c r="O30" i="5"/>
  <c r="M20" i="3"/>
  <c r="M12" i="3"/>
  <c r="P22" i="3"/>
  <c r="L22" i="3"/>
  <c r="O45" i="3"/>
  <c r="L43" i="3"/>
  <c r="L14" i="5"/>
  <c r="O14" i="5" s="1"/>
  <c r="O34" i="3"/>
  <c r="O23" i="4"/>
  <c r="L13" i="4"/>
  <c r="O13" i="4" s="1"/>
  <c r="P11" i="3"/>
  <c r="M9" i="3"/>
  <c r="K235" i="1"/>
  <c r="M68" i="1"/>
  <c r="P11" i="1"/>
  <c r="M9" i="1"/>
  <c r="M250" i="20"/>
  <c r="P250" i="20" s="1"/>
  <c r="O252" i="14"/>
  <c r="L250" i="14"/>
  <c r="O250" i="14" s="1"/>
  <c r="O24" i="13"/>
  <c r="L14" i="13"/>
  <c r="O14" i="13" s="1"/>
  <c r="O26" i="10"/>
  <c r="L16" i="10"/>
  <c r="O16" i="10" s="1"/>
  <c r="O26" i="7"/>
  <c r="L16" i="7"/>
  <c r="O16" i="7" s="1"/>
  <c r="P96" i="12"/>
  <c r="M94" i="12"/>
  <c r="P94" i="12" s="1"/>
  <c r="M96" i="1"/>
  <c r="P19" i="9"/>
  <c r="O23" i="7"/>
  <c r="L13" i="7"/>
  <c r="O13" i="7" s="1"/>
  <c r="O26" i="2"/>
  <c r="L16" i="2"/>
  <c r="O16" i="2" s="1"/>
  <c r="M312" i="1"/>
  <c r="P312" i="2"/>
  <c r="O26" i="21"/>
  <c r="L16" i="21"/>
  <c r="O16" i="21" s="1"/>
  <c r="O19" i="20"/>
  <c r="N20" i="19"/>
  <c r="N18" i="19" s="1"/>
  <c r="N12" i="19"/>
  <c r="N10" i="19" s="1"/>
  <c r="O24" i="17"/>
  <c r="L14" i="17"/>
  <c r="P9" i="17"/>
  <c r="O23" i="16"/>
  <c r="L13" i="16"/>
  <c r="O13" i="16" s="1"/>
  <c r="N12" i="15"/>
  <c r="N10" i="15" s="1"/>
  <c r="N20" i="15"/>
  <c r="N18" i="15" s="1"/>
  <c r="N12" i="12"/>
  <c r="N10" i="12" s="1"/>
  <c r="N20" i="12"/>
  <c r="N18" i="12" s="1"/>
  <c r="P11" i="10"/>
  <c r="M9" i="10"/>
  <c r="N12" i="8"/>
  <c r="N10" i="8" s="1"/>
  <c r="N8" i="8" s="1"/>
  <c r="N20" i="8"/>
  <c r="N18" i="8" s="1"/>
  <c r="N11" i="6"/>
  <c r="N9" i="6" s="1"/>
  <c r="L11" i="7"/>
  <c r="O31" i="7"/>
  <c r="L29" i="7"/>
  <c r="O32" i="8"/>
  <c r="L30" i="8"/>
  <c r="O30" i="8" s="1"/>
  <c r="O437" i="1"/>
  <c r="L32" i="1"/>
  <c r="M20" i="21"/>
  <c r="P22" i="21"/>
  <c r="M12" i="21"/>
  <c r="P29" i="21"/>
  <c r="M28" i="21"/>
  <c r="P28" i="21" s="1"/>
  <c r="O11" i="20"/>
  <c r="L9" i="20"/>
  <c r="O222" i="19"/>
  <c r="L220" i="19"/>
  <c r="O26" i="20"/>
  <c r="L16" i="20"/>
  <c r="O16" i="20" s="1"/>
  <c r="O292" i="19"/>
  <c r="L290" i="19"/>
  <c r="O290" i="19" s="1"/>
  <c r="O24" i="19"/>
  <c r="L14" i="19"/>
  <c r="O14" i="19" s="1"/>
  <c r="N12" i="18"/>
  <c r="N10" i="18" s="1"/>
  <c r="N20" i="18"/>
  <c r="P20" i="18" s="1"/>
  <c r="O23" i="18"/>
  <c r="L13" i="18"/>
  <c r="O13" i="18" s="1"/>
  <c r="O292" i="17"/>
  <c r="L290" i="17"/>
  <c r="O290" i="17" s="1"/>
  <c r="O26" i="16"/>
  <c r="L16" i="16"/>
  <c r="O16" i="16" s="1"/>
  <c r="P15" i="16"/>
  <c r="M9" i="16"/>
  <c r="O55" i="17"/>
  <c r="L53" i="17"/>
  <c r="O53" i="17" s="1"/>
  <c r="L220" i="16"/>
  <c r="P53" i="15"/>
  <c r="O26" i="13"/>
  <c r="L16" i="13"/>
  <c r="O16" i="13" s="1"/>
  <c r="M9" i="14"/>
  <c r="P11" i="14"/>
  <c r="O23" i="13"/>
  <c r="L13" i="13"/>
  <c r="O13" i="13" s="1"/>
  <c r="L118" i="13"/>
  <c r="O118" i="13" s="1"/>
  <c r="O222" i="12"/>
  <c r="L220" i="12"/>
  <c r="O220" i="12" s="1"/>
  <c r="O23" i="15"/>
  <c r="L13" i="15"/>
  <c r="O13" i="15" s="1"/>
  <c r="P292" i="13"/>
  <c r="M292" i="1"/>
  <c r="O120" i="11"/>
  <c r="L118" i="11"/>
  <c r="O118" i="11" s="1"/>
  <c r="P55" i="12"/>
  <c r="M28" i="10"/>
  <c r="P28" i="10" s="1"/>
  <c r="M20" i="10"/>
  <c r="P22" i="10"/>
  <c r="M12" i="10"/>
  <c r="O68" i="8"/>
  <c r="L66" i="8"/>
  <c r="O66" i="8" s="1"/>
  <c r="O292" i="10"/>
  <c r="L290" i="10"/>
  <c r="O290" i="10" s="1"/>
  <c r="P120" i="9"/>
  <c r="M118" i="9"/>
  <c r="P118" i="9" s="1"/>
  <c r="M18" i="8"/>
  <c r="O96" i="10"/>
  <c r="L94" i="10"/>
  <c r="O94" i="10" s="1"/>
  <c r="O23" i="8"/>
  <c r="L13" i="8"/>
  <c r="O13" i="8" s="1"/>
  <c r="P273" i="6"/>
  <c r="N271" i="6"/>
  <c r="L14" i="9"/>
  <c r="O14" i="9" s="1"/>
  <c r="O34" i="8"/>
  <c r="P252" i="6"/>
  <c r="M250" i="6"/>
  <c r="P250" i="6" s="1"/>
  <c r="O55" i="18"/>
  <c r="M9" i="5"/>
  <c r="P11" i="5"/>
  <c r="O32" i="5"/>
  <c r="O222" i="6"/>
  <c r="L220" i="6"/>
  <c r="O220" i="6" s="1"/>
  <c r="O312" i="5"/>
  <c r="L310" i="5"/>
  <c r="O310" i="5" s="1"/>
  <c r="L98" i="1"/>
  <c r="O98" i="1" s="1"/>
  <c r="M28" i="2"/>
  <c r="P28" i="2" s="1"/>
  <c r="P29" i="2"/>
  <c r="M53" i="1"/>
  <c r="N20" i="3"/>
  <c r="N18" i="3" s="1"/>
  <c r="M20" i="4"/>
  <c r="P22" i="4"/>
  <c r="M12" i="4"/>
  <c r="P9" i="2"/>
  <c r="N37" i="4"/>
  <c r="M273" i="1"/>
  <c r="O23" i="21"/>
  <c r="L13" i="21"/>
  <c r="O13" i="21" s="1"/>
  <c r="M41" i="19"/>
  <c r="P43" i="19"/>
  <c r="O26" i="17"/>
  <c r="L16" i="17"/>
  <c r="O16" i="17" s="1"/>
  <c r="O32" i="17"/>
  <c r="L30" i="17"/>
  <c r="O30" i="17" s="1"/>
  <c r="L11" i="16"/>
  <c r="O31" i="16"/>
  <c r="L29" i="16"/>
  <c r="O142" i="9"/>
  <c r="L140" i="9"/>
  <c r="O140" i="9" s="1"/>
  <c r="O23" i="9"/>
  <c r="L13" i="9"/>
  <c r="O13" i="9" s="1"/>
  <c r="O312" i="2"/>
  <c r="L310" i="2"/>
  <c r="N11" i="3"/>
  <c r="N9" i="3" s="1"/>
  <c r="N29" i="3"/>
  <c r="N28" i="3" s="1"/>
  <c r="N20" i="2"/>
  <c r="N18" i="2" s="1"/>
  <c r="N12" i="2"/>
  <c r="N10" i="2" s="1"/>
  <c r="O19" i="3"/>
  <c r="N96" i="1"/>
  <c r="M310" i="21"/>
  <c r="P310" i="21" s="1"/>
  <c r="O120" i="18"/>
  <c r="L118" i="18"/>
  <c r="O118" i="18" s="1"/>
  <c r="O43" i="19"/>
  <c r="P142" i="11"/>
  <c r="M140" i="11"/>
  <c r="P140" i="11" s="1"/>
  <c r="M142" i="1"/>
  <c r="L11" i="13"/>
  <c r="O31" i="13"/>
  <c r="L29" i="13"/>
  <c r="O292" i="8"/>
  <c r="L290" i="8"/>
  <c r="O290" i="8" s="1"/>
  <c r="P118" i="5"/>
  <c r="O29" i="4"/>
  <c r="L224" i="1"/>
  <c r="O224" i="1" s="1"/>
  <c r="O224" i="2"/>
  <c r="L222" i="2"/>
  <c r="N29" i="21"/>
  <c r="N28" i="21" s="1"/>
  <c r="N11" i="21"/>
  <c r="N9" i="21" s="1"/>
  <c r="P41" i="21"/>
  <c r="P22" i="20"/>
  <c r="M12" i="20"/>
  <c r="M20" i="20"/>
  <c r="M18" i="20" s="1"/>
  <c r="O294" i="20"/>
  <c r="L292" i="20"/>
  <c r="O68" i="19"/>
  <c r="L66" i="19"/>
  <c r="O66" i="19" s="1"/>
  <c r="O31" i="18"/>
  <c r="L29" i="18"/>
  <c r="L11" i="18"/>
  <c r="O254" i="18"/>
  <c r="L252" i="18"/>
  <c r="L29" i="17"/>
  <c r="O31" i="17"/>
  <c r="O32" i="15"/>
  <c r="L30" i="15"/>
  <c r="O30" i="15" s="1"/>
  <c r="P29" i="13"/>
  <c r="M28" i="13"/>
  <c r="P28" i="13" s="1"/>
  <c r="P22" i="14"/>
  <c r="M12" i="14"/>
  <c r="M20" i="14"/>
  <c r="N30" i="14"/>
  <c r="O32" i="14"/>
  <c r="P11" i="12"/>
  <c r="M9" i="12"/>
  <c r="O19" i="17"/>
  <c r="O224" i="15"/>
  <c r="L222" i="15"/>
  <c r="N12" i="13"/>
  <c r="N10" i="13" s="1"/>
  <c r="N20" i="13"/>
  <c r="N18" i="13" s="1"/>
  <c r="O31" i="12"/>
  <c r="L29" i="12"/>
  <c r="O32" i="12"/>
  <c r="L30" i="12"/>
  <c r="O30" i="12" s="1"/>
  <c r="P9" i="11"/>
  <c r="L11" i="11"/>
  <c r="O31" i="11"/>
  <c r="L29" i="11"/>
  <c r="P43" i="9"/>
  <c r="M220" i="13"/>
  <c r="M41" i="11"/>
  <c r="L310" i="10"/>
  <c r="O310" i="10" s="1"/>
  <c r="O11" i="6"/>
  <c r="L9" i="6"/>
  <c r="O19" i="8"/>
  <c r="N20" i="6"/>
  <c r="N18" i="6" s="1"/>
  <c r="N12" i="6"/>
  <c r="N10" i="6" s="1"/>
  <c r="L11" i="5"/>
  <c r="O31" i="5"/>
  <c r="L29" i="5"/>
  <c r="P22" i="9"/>
  <c r="M12" i="9"/>
  <c r="M20" i="9"/>
  <c r="P142" i="9"/>
  <c r="L140" i="8"/>
  <c r="O140" i="8" s="1"/>
  <c r="L14" i="10"/>
  <c r="O14" i="10" s="1"/>
  <c r="O273" i="7"/>
  <c r="L271" i="7"/>
  <c r="O271" i="7" s="1"/>
  <c r="O26" i="5"/>
  <c r="L16" i="5"/>
  <c r="O16" i="5" s="1"/>
  <c r="L22" i="4"/>
  <c r="O32" i="3"/>
  <c r="L30" i="3"/>
  <c r="O30" i="3" s="1"/>
  <c r="O331" i="3"/>
  <c r="L329" i="3"/>
  <c r="M271" i="3"/>
  <c r="P271" i="3" s="1"/>
  <c r="O23" i="2"/>
  <c r="L13" i="2"/>
  <c r="O13" i="2" s="1"/>
  <c r="L31" i="1"/>
  <c r="O26" i="4"/>
  <c r="L16" i="4"/>
  <c r="O16" i="4" s="1"/>
  <c r="P140" i="3"/>
  <c r="O142" i="2"/>
  <c r="L140" i="2"/>
  <c r="M252" i="1"/>
  <c r="L34" i="1"/>
  <c r="P222" i="4"/>
  <c r="M222" i="1"/>
  <c r="P43" i="4"/>
  <c r="M41" i="4"/>
  <c r="N310" i="2"/>
  <c r="N310" i="1" s="1"/>
  <c r="N312" i="1"/>
  <c r="N12" i="5"/>
  <c r="N10" i="5" s="1"/>
  <c r="O34" i="2"/>
  <c r="P329" i="2"/>
  <c r="M20" i="2"/>
  <c r="P22" i="2"/>
  <c r="M12" i="2"/>
  <c r="M22" i="1"/>
  <c r="N68" i="1"/>
  <c r="M9" i="20"/>
  <c r="P11" i="20"/>
  <c r="O32" i="18"/>
  <c r="L30" i="18"/>
  <c r="O30" i="18" s="1"/>
  <c r="O57" i="16"/>
  <c r="L55" i="16"/>
  <c r="O11" i="14"/>
  <c r="L9" i="14"/>
  <c r="P331" i="11"/>
  <c r="M329" i="11"/>
  <c r="P329" i="11" s="1"/>
  <c r="L30" i="11"/>
  <c r="O30" i="11" s="1"/>
  <c r="O32" i="11"/>
  <c r="O23" i="6"/>
  <c r="L13" i="6"/>
  <c r="O13" i="6" s="1"/>
  <c r="P55" i="5"/>
  <c r="M53" i="5"/>
  <c r="P290" i="2"/>
  <c r="L222" i="3"/>
  <c r="O224" i="3"/>
  <c r="O31" i="21"/>
  <c r="L29" i="21"/>
  <c r="L11" i="21"/>
  <c r="L290" i="21"/>
  <c r="O290" i="21" s="1"/>
  <c r="O122" i="21"/>
  <c r="L120" i="21"/>
  <c r="L22" i="21"/>
  <c r="L122" i="1"/>
  <c r="O122" i="1" s="1"/>
  <c r="O19" i="21"/>
  <c r="P22" i="16"/>
  <c r="M12" i="16"/>
  <c r="M20" i="16"/>
  <c r="P29" i="11"/>
  <c r="M28" i="11"/>
  <c r="P28" i="11" s="1"/>
  <c r="O29" i="10"/>
  <c r="O68" i="5"/>
  <c r="L66" i="5"/>
  <c r="N12" i="4"/>
  <c r="N10" i="4" s="1"/>
  <c r="N20" i="4"/>
  <c r="N18" i="4" s="1"/>
  <c r="P41" i="3"/>
  <c r="O24" i="21"/>
  <c r="L14" i="21"/>
  <c r="O14" i="21" s="1"/>
  <c r="O43" i="21"/>
  <c r="L41" i="21"/>
  <c r="O30" i="20"/>
  <c r="N53" i="21"/>
  <c r="P19" i="20"/>
  <c r="O23" i="19"/>
  <c r="L13" i="19"/>
  <c r="O13" i="19" s="1"/>
  <c r="P19" i="18"/>
  <c r="M18" i="18"/>
  <c r="P43" i="17"/>
  <c r="M41" i="17"/>
  <c r="O24" i="18"/>
  <c r="L14" i="18"/>
  <c r="O14" i="18" s="1"/>
  <c r="L14" i="15"/>
  <c r="O14" i="15" s="1"/>
  <c r="L13" i="14"/>
  <c r="O13" i="14" s="1"/>
  <c r="O23" i="14"/>
  <c r="O19" i="14"/>
  <c r="P9" i="13"/>
  <c r="N12" i="14"/>
  <c r="N10" i="14" s="1"/>
  <c r="N20" i="14"/>
  <c r="N18" i="14" s="1"/>
  <c r="M20" i="15"/>
  <c r="M12" i="15"/>
  <c r="P22" i="15"/>
  <c r="L11" i="17"/>
  <c r="O24" i="11"/>
  <c r="L14" i="11"/>
  <c r="O26" i="14"/>
  <c r="L16" i="14"/>
  <c r="O16" i="14" s="1"/>
  <c r="O53" i="12"/>
  <c r="O23" i="10"/>
  <c r="L13" i="10"/>
  <c r="O13" i="10" s="1"/>
  <c r="O32" i="9"/>
  <c r="L30" i="9"/>
  <c r="O30" i="9" s="1"/>
  <c r="O32" i="10"/>
  <c r="L30" i="10"/>
  <c r="O30" i="10" s="1"/>
  <c r="O273" i="9"/>
  <c r="L271" i="9"/>
  <c r="L11" i="8"/>
  <c r="O26" i="8"/>
  <c r="L16" i="8"/>
  <c r="O16" i="8" s="1"/>
  <c r="P22" i="8"/>
  <c r="O24" i="8"/>
  <c r="L14" i="8"/>
  <c r="O14" i="8" s="1"/>
  <c r="M9" i="7"/>
  <c r="P29" i="7"/>
  <c r="M28" i="7"/>
  <c r="P28" i="7" s="1"/>
  <c r="O23" i="5"/>
  <c r="L13" i="5"/>
  <c r="O13" i="5" s="1"/>
  <c r="P120" i="5"/>
  <c r="M120" i="1"/>
  <c r="N142" i="1"/>
  <c r="P19" i="5"/>
  <c r="O252" i="5"/>
  <c r="L250" i="5"/>
  <c r="O250" i="5" s="1"/>
  <c r="P22" i="5"/>
  <c r="M12" i="5"/>
  <c r="M20" i="5"/>
  <c r="M18" i="5" s="1"/>
  <c r="O273" i="5"/>
  <c r="L271" i="5"/>
  <c r="O271" i="5" s="1"/>
  <c r="O273" i="3"/>
  <c r="L271" i="3"/>
  <c r="O271" i="3" s="1"/>
  <c r="O292" i="2"/>
  <c r="L290" i="2"/>
  <c r="P142" i="5"/>
  <c r="L30" i="4"/>
  <c r="O30" i="4" s="1"/>
  <c r="O32" i="4"/>
  <c r="O31" i="2"/>
  <c r="L29" i="2"/>
  <c r="L11" i="2"/>
  <c r="O24" i="4"/>
  <c r="L14" i="4"/>
  <c r="O14" i="4" s="1"/>
  <c r="L292" i="3"/>
  <c r="O294" i="3"/>
  <c r="P250" i="2"/>
  <c r="O354" i="1"/>
  <c r="P271" i="2"/>
  <c r="N20" i="5"/>
  <c r="N18" i="5" s="1"/>
  <c r="L33" i="1"/>
  <c r="N118" i="1"/>
  <c r="O19" i="1"/>
  <c r="M28" i="1"/>
  <c r="P28" i="1" s="1"/>
  <c r="O55" i="11" l="1"/>
  <c r="O120" i="4"/>
  <c r="O55" i="7"/>
  <c r="L329" i="4"/>
  <c r="O329" i="4" s="1"/>
  <c r="O43" i="2"/>
  <c r="L20" i="7"/>
  <c r="O20" i="7" s="1"/>
  <c r="L94" i="19"/>
  <c r="O94" i="19" s="1"/>
  <c r="L140" i="7"/>
  <c r="O140" i="7" s="1"/>
  <c r="L53" i="9"/>
  <c r="O53" i="9" s="1"/>
  <c r="L41" i="7"/>
  <c r="O41" i="7" s="1"/>
  <c r="L94" i="14"/>
  <c r="O94" i="14" s="1"/>
  <c r="L290" i="7"/>
  <c r="O290" i="7" s="1"/>
  <c r="L310" i="9"/>
  <c r="O310" i="9" s="1"/>
  <c r="L118" i="7"/>
  <c r="O118" i="7" s="1"/>
  <c r="N37" i="20"/>
  <c r="L66" i="16"/>
  <c r="O66" i="16" s="1"/>
  <c r="N11" i="1"/>
  <c r="N9" i="1" s="1"/>
  <c r="L66" i="17"/>
  <c r="O66" i="17" s="1"/>
  <c r="L140" i="16"/>
  <c r="O140" i="16" s="1"/>
  <c r="O41" i="14"/>
  <c r="L290" i="13"/>
  <c r="O290" i="13" s="1"/>
  <c r="L140" i="20"/>
  <c r="O140" i="20" s="1"/>
  <c r="L250" i="2"/>
  <c r="O250" i="2" s="1"/>
  <c r="L329" i="18"/>
  <c r="O329" i="18" s="1"/>
  <c r="L41" i="4"/>
  <c r="O41" i="4" s="1"/>
  <c r="O68" i="7"/>
  <c r="L290" i="6"/>
  <c r="O290" i="6" s="1"/>
  <c r="L310" i="8"/>
  <c r="O310" i="8" s="1"/>
  <c r="P20" i="9"/>
  <c r="O53" i="3"/>
  <c r="L20" i="17"/>
  <c r="L18" i="17" s="1"/>
  <c r="O18" i="17" s="1"/>
  <c r="L94" i="18"/>
  <c r="O94" i="18" s="1"/>
  <c r="O140" i="18"/>
  <c r="O96" i="16"/>
  <c r="O142" i="18"/>
  <c r="P120" i="1"/>
  <c r="L41" i="15"/>
  <c r="O41" i="15" s="1"/>
  <c r="N8" i="13"/>
  <c r="O292" i="12"/>
  <c r="O55" i="21"/>
  <c r="O142" i="19"/>
  <c r="O142" i="13"/>
  <c r="L310" i="13"/>
  <c r="O310" i="13" s="1"/>
  <c r="L310" i="7"/>
  <c r="O310" i="7" s="1"/>
  <c r="L220" i="4"/>
  <c r="O220" i="4" s="1"/>
  <c r="L220" i="14"/>
  <c r="O220" i="14" s="1"/>
  <c r="P94" i="15"/>
  <c r="L66" i="11"/>
  <c r="O66" i="11" s="1"/>
  <c r="L290" i="16"/>
  <c r="O290" i="16" s="1"/>
  <c r="L118" i="15"/>
  <c r="O118" i="15" s="1"/>
  <c r="O55" i="14"/>
  <c r="O292" i="4"/>
  <c r="O66" i="5"/>
  <c r="O22" i="9"/>
  <c r="O55" i="6"/>
  <c r="N8" i="5"/>
  <c r="L66" i="21"/>
  <c r="O66" i="21" s="1"/>
  <c r="L220" i="11"/>
  <c r="O220" i="11" s="1"/>
  <c r="P20" i="17"/>
  <c r="L53" i="20"/>
  <c r="O53" i="20" s="1"/>
  <c r="O220" i="19"/>
  <c r="L94" i="2"/>
  <c r="O94" i="2" s="1"/>
  <c r="L329" i="10"/>
  <c r="O329" i="10" s="1"/>
  <c r="L41" i="6"/>
  <c r="O41" i="6" s="1"/>
  <c r="L140" i="3"/>
  <c r="O140" i="3" s="1"/>
  <c r="L329" i="21"/>
  <c r="O329" i="21" s="1"/>
  <c r="L118" i="8"/>
  <c r="O118" i="8" s="1"/>
  <c r="N8" i="19"/>
  <c r="L271" i="2"/>
  <c r="O271" i="2" s="1"/>
  <c r="L310" i="20"/>
  <c r="O310" i="20" s="1"/>
  <c r="L310" i="6"/>
  <c r="O310" i="6" s="1"/>
  <c r="L20" i="10"/>
  <c r="O20" i="10" s="1"/>
  <c r="L12" i="10"/>
  <c r="O12" i="10" s="1"/>
  <c r="N8" i="14"/>
  <c r="L41" i="20"/>
  <c r="O41" i="20" s="1"/>
  <c r="L220" i="5"/>
  <c r="O220" i="5" s="1"/>
  <c r="L310" i="16"/>
  <c r="O310" i="16" s="1"/>
  <c r="L41" i="13"/>
  <c r="O41" i="13" s="1"/>
  <c r="N8" i="4"/>
  <c r="L310" i="12"/>
  <c r="O310" i="12" s="1"/>
  <c r="L66" i="6"/>
  <c r="O66" i="6" s="1"/>
  <c r="O68" i="3"/>
  <c r="L250" i="3"/>
  <c r="O250" i="3" s="1"/>
  <c r="L118" i="5"/>
  <c r="O118" i="5" s="1"/>
  <c r="O140" i="6"/>
  <c r="O252" i="20"/>
  <c r="L66" i="10"/>
  <c r="O66" i="10" s="1"/>
  <c r="O142" i="14"/>
  <c r="O312" i="4"/>
  <c r="L290" i="9"/>
  <c r="O290" i="9" s="1"/>
  <c r="L140" i="12"/>
  <c r="O140" i="12" s="1"/>
  <c r="L20" i="5"/>
  <c r="L18" i="5" s="1"/>
  <c r="O18" i="5" s="1"/>
  <c r="L53" i="5"/>
  <c r="O53" i="5" s="1"/>
  <c r="L250" i="7"/>
  <c r="O250" i="7" s="1"/>
  <c r="O222" i="8"/>
  <c r="N37" i="8"/>
  <c r="L41" i="17"/>
  <c r="O41" i="17" s="1"/>
  <c r="O142" i="6"/>
  <c r="L290" i="15"/>
  <c r="O290" i="15" s="1"/>
  <c r="L271" i="12"/>
  <c r="O271" i="12" s="1"/>
  <c r="L250" i="8"/>
  <c r="O250" i="8" s="1"/>
  <c r="O66" i="18"/>
  <c r="N8" i="20"/>
  <c r="L12" i="5"/>
  <c r="O12" i="5" s="1"/>
  <c r="N37" i="17"/>
  <c r="L94" i="17"/>
  <c r="O94" i="17" s="1"/>
  <c r="L329" i="16"/>
  <c r="O329" i="16" s="1"/>
  <c r="O14" i="14"/>
  <c r="P329" i="6"/>
  <c r="N8" i="18"/>
  <c r="L66" i="2"/>
  <c r="O66" i="2" s="1"/>
  <c r="O14" i="11"/>
  <c r="L329" i="15"/>
  <c r="O329" i="15" s="1"/>
  <c r="L41" i="11"/>
  <c r="O41" i="11" s="1"/>
  <c r="O273" i="11"/>
  <c r="O43" i="10"/>
  <c r="O312" i="14"/>
  <c r="L12" i="8"/>
  <c r="L10" i="8" s="1"/>
  <c r="O10" i="8" s="1"/>
  <c r="P220" i="10"/>
  <c r="O22" i="8"/>
  <c r="L94" i="20"/>
  <c r="O94" i="20" s="1"/>
  <c r="O22" i="14"/>
  <c r="P10" i="17"/>
  <c r="L20" i="2"/>
  <c r="L18" i="2" s="1"/>
  <c r="O18" i="2" s="1"/>
  <c r="L250" i="9"/>
  <c r="O250" i="9" s="1"/>
  <c r="L20" i="20"/>
  <c r="O20" i="20" s="1"/>
  <c r="O55" i="15"/>
  <c r="O140" i="14"/>
  <c r="L12" i="7"/>
  <c r="O12" i="7" s="1"/>
  <c r="L94" i="13"/>
  <c r="O94" i="13" s="1"/>
  <c r="O34" i="1"/>
  <c r="N37" i="14"/>
  <c r="L220" i="10"/>
  <c r="O220" i="10" s="1"/>
  <c r="L41" i="18"/>
  <c r="O41" i="18" s="1"/>
  <c r="L66" i="20"/>
  <c r="O66" i="20" s="1"/>
  <c r="L329" i="7"/>
  <c r="O329" i="7" s="1"/>
  <c r="P140" i="5"/>
  <c r="L250" i="15"/>
  <c r="O250" i="15" s="1"/>
  <c r="N37" i="18"/>
  <c r="L9" i="4"/>
  <c r="O9" i="4" s="1"/>
  <c r="O273" i="17"/>
  <c r="L290" i="5"/>
  <c r="O290" i="5" s="1"/>
  <c r="L271" i="19"/>
  <c r="O271" i="19" s="1"/>
  <c r="N8" i="21"/>
  <c r="L118" i="9"/>
  <c r="O118" i="9" s="1"/>
  <c r="O312" i="18"/>
  <c r="O26" i="1"/>
  <c r="P53" i="1"/>
  <c r="L66" i="12"/>
  <c r="O66" i="12" s="1"/>
  <c r="L310" i="21"/>
  <c r="O310" i="21" s="1"/>
  <c r="P18" i="7"/>
  <c r="N8" i="15"/>
  <c r="P20" i="7"/>
  <c r="O96" i="3"/>
  <c r="L220" i="20"/>
  <c r="O220" i="20" s="1"/>
  <c r="P55" i="1"/>
  <c r="O222" i="9"/>
  <c r="P43" i="1"/>
  <c r="L220" i="18"/>
  <c r="O220" i="18" s="1"/>
  <c r="L94" i="5"/>
  <c r="O94" i="5" s="1"/>
  <c r="N8" i="12"/>
  <c r="L12" i="19"/>
  <c r="O12" i="19" s="1"/>
  <c r="L329" i="17"/>
  <c r="O329" i="17" s="1"/>
  <c r="N8" i="16"/>
  <c r="L250" i="12"/>
  <c r="O250" i="12" s="1"/>
  <c r="L53" i="8"/>
  <c r="O53" i="8" s="1"/>
  <c r="O22" i="11"/>
  <c r="O53" i="19"/>
  <c r="O11" i="10"/>
  <c r="L118" i="6"/>
  <c r="O118" i="6" s="1"/>
  <c r="N37" i="19"/>
  <c r="L20" i="14"/>
  <c r="L18" i="14" s="1"/>
  <c r="O18" i="14" s="1"/>
  <c r="N8" i="2"/>
  <c r="N37" i="9"/>
  <c r="O273" i="18"/>
  <c r="N28" i="1"/>
  <c r="O22" i="12"/>
  <c r="L250" i="13"/>
  <c r="O250" i="13" s="1"/>
  <c r="L66" i="14"/>
  <c r="O66" i="14" s="1"/>
  <c r="O68" i="18"/>
  <c r="L310" i="15"/>
  <c r="O310" i="15" s="1"/>
  <c r="M37" i="2"/>
  <c r="P292" i="1"/>
  <c r="L250" i="10"/>
  <c r="O250" i="10" s="1"/>
  <c r="O20" i="8"/>
  <c r="O22" i="20"/>
  <c r="L118" i="17"/>
  <c r="O118" i="17" s="1"/>
  <c r="N8" i="7"/>
  <c r="L66" i="4"/>
  <c r="O66" i="4" s="1"/>
  <c r="L20" i="15"/>
  <c r="O20" i="15" s="1"/>
  <c r="L271" i="10"/>
  <c r="O271" i="10" s="1"/>
  <c r="L140" i="15"/>
  <c r="O140" i="15" s="1"/>
  <c r="L118" i="20"/>
  <c r="O118" i="20" s="1"/>
  <c r="L68" i="1"/>
  <c r="O68" i="1" s="1"/>
  <c r="O96" i="9"/>
  <c r="L94" i="9"/>
  <c r="O94" i="9" s="1"/>
  <c r="N8" i="9"/>
  <c r="L12" i="15"/>
  <c r="O12" i="15" s="1"/>
  <c r="O20" i="17"/>
  <c r="L41" i="5"/>
  <c r="O41" i="5" s="1"/>
  <c r="P222" i="1"/>
  <c r="L20" i="11"/>
  <c r="O20" i="11" s="1"/>
  <c r="P140" i="6"/>
  <c r="P18" i="17"/>
  <c r="O331" i="20"/>
  <c r="L329" i="20"/>
  <c r="O329" i="20" s="1"/>
  <c r="O22" i="18"/>
  <c r="L118" i="16"/>
  <c r="O118" i="16" s="1"/>
  <c r="L250" i="6"/>
  <c r="O250" i="6" s="1"/>
  <c r="O312" i="19"/>
  <c r="L310" i="19"/>
  <c r="O310" i="19" s="1"/>
  <c r="L220" i="17"/>
  <c r="O220" i="17" s="1"/>
  <c r="O222" i="17"/>
  <c r="O292" i="18"/>
  <c r="L290" i="18"/>
  <c r="O290" i="18" s="1"/>
  <c r="P273" i="1"/>
  <c r="P12" i="17"/>
  <c r="L273" i="1"/>
  <c r="O273" i="1" s="1"/>
  <c r="O142" i="4"/>
  <c r="L140" i="4"/>
  <c r="O140" i="4" s="1"/>
  <c r="P12" i="18"/>
  <c r="N329" i="1"/>
  <c r="L12" i="9"/>
  <c r="O12" i="9" s="1"/>
  <c r="L12" i="17"/>
  <c r="L10" i="17" s="1"/>
  <c r="O10" i="17" s="1"/>
  <c r="L250" i="11"/>
  <c r="O250" i="11" s="1"/>
  <c r="P252" i="1"/>
  <c r="P10" i="7"/>
  <c r="O220" i="16"/>
  <c r="O271" i="9"/>
  <c r="N220" i="1"/>
  <c r="L142" i="1"/>
  <c r="O142" i="1" s="1"/>
  <c r="P12" i="7"/>
  <c r="O45" i="1"/>
  <c r="L140" i="17"/>
  <c r="O140" i="17" s="1"/>
  <c r="P20" i="20"/>
  <c r="O11" i="3"/>
  <c r="O68" i="13"/>
  <c r="L66" i="13"/>
  <c r="O66" i="13" s="1"/>
  <c r="O312" i="11"/>
  <c r="L310" i="11"/>
  <c r="O310" i="11" s="1"/>
  <c r="P10" i="18"/>
  <c r="L312" i="1"/>
  <c r="O312" i="1" s="1"/>
  <c r="P18" i="8"/>
  <c r="N37" i="5"/>
  <c r="O22" i="19"/>
  <c r="L12" i="2"/>
  <c r="L10" i="2" s="1"/>
  <c r="O10" i="2" s="1"/>
  <c r="L9" i="9"/>
  <c r="O9" i="9" s="1"/>
  <c r="L12" i="12"/>
  <c r="L10" i="12" s="1"/>
  <c r="O10" i="12" s="1"/>
  <c r="O331" i="13"/>
  <c r="L329" i="13"/>
  <c r="O329" i="13" s="1"/>
  <c r="L96" i="1"/>
  <c r="O96" i="1" s="1"/>
  <c r="N37" i="3"/>
  <c r="L140" i="10"/>
  <c r="O140" i="10" s="1"/>
  <c r="L329" i="12"/>
  <c r="O329" i="12" s="1"/>
  <c r="N37" i="13"/>
  <c r="L329" i="14"/>
  <c r="O329" i="14" s="1"/>
  <c r="O331" i="14"/>
  <c r="O14" i="7"/>
  <c r="P271" i="9"/>
  <c r="L12" i="18"/>
  <c r="O12" i="18" s="1"/>
  <c r="N12" i="1"/>
  <c r="N10" i="1" s="1"/>
  <c r="N140" i="1"/>
  <c r="L329" i="5"/>
  <c r="O329" i="5" s="1"/>
  <c r="O331" i="5"/>
  <c r="P53" i="2"/>
  <c r="M94" i="1"/>
  <c r="P96" i="1"/>
  <c r="N20" i="1"/>
  <c r="N18" i="1" s="1"/>
  <c r="N8" i="10"/>
  <c r="O53" i="6"/>
  <c r="M37" i="12"/>
  <c r="P37" i="12" s="1"/>
  <c r="M37" i="15"/>
  <c r="P331" i="1"/>
  <c r="M220" i="1"/>
  <c r="N94" i="1"/>
  <c r="O94" i="3"/>
  <c r="L118" i="10"/>
  <c r="O118" i="10" s="1"/>
  <c r="O120" i="10"/>
  <c r="L310" i="17"/>
  <c r="O310" i="17" s="1"/>
  <c r="O312" i="17"/>
  <c r="L28" i="14"/>
  <c r="O29" i="14"/>
  <c r="O66" i="3"/>
  <c r="O120" i="12"/>
  <c r="L118" i="12"/>
  <c r="O118" i="12" s="1"/>
  <c r="L329" i="2"/>
  <c r="O329" i="2" s="1"/>
  <c r="O331" i="2"/>
  <c r="M250" i="1"/>
  <c r="P250" i="1" s="1"/>
  <c r="O16" i="1"/>
  <c r="L9" i="19"/>
  <c r="O9" i="19" s="1"/>
  <c r="M290" i="1"/>
  <c r="L12" i="6"/>
  <c r="O12" i="6" s="1"/>
  <c r="P12" i="8"/>
  <c r="N37" i="16"/>
  <c r="M37" i="18"/>
  <c r="M37" i="20"/>
  <c r="M37" i="6"/>
  <c r="L14" i="1"/>
  <c r="O14" i="1" s="1"/>
  <c r="O120" i="2"/>
  <c r="L118" i="2"/>
  <c r="O118" i="2" s="1"/>
  <c r="N290" i="1"/>
  <c r="M37" i="10"/>
  <c r="P37" i="10" s="1"/>
  <c r="L28" i="19"/>
  <c r="O28" i="19" s="1"/>
  <c r="O29" i="19"/>
  <c r="O22" i="6"/>
  <c r="M66" i="1"/>
  <c r="O53" i="18"/>
  <c r="O29" i="20"/>
  <c r="L28" i="20"/>
  <c r="O28" i="20" s="1"/>
  <c r="N66" i="1"/>
  <c r="M271" i="1"/>
  <c r="P18" i="20"/>
  <c r="N8" i="3"/>
  <c r="M37" i="7"/>
  <c r="P37" i="7" s="1"/>
  <c r="P66" i="3"/>
  <c r="M37" i="14"/>
  <c r="P18" i="12"/>
  <c r="P18" i="5"/>
  <c r="M37" i="3"/>
  <c r="P20" i="5"/>
  <c r="L120" i="1"/>
  <c r="O120" i="1" s="1"/>
  <c r="M37" i="21"/>
  <c r="M118" i="1"/>
  <c r="P118" i="1" s="1"/>
  <c r="L331" i="1"/>
  <c r="O331" i="1" s="1"/>
  <c r="M37" i="16"/>
  <c r="O252" i="4"/>
  <c r="L250" i="4"/>
  <c r="O250" i="4" s="1"/>
  <c r="P12" i="5"/>
  <c r="M10" i="5"/>
  <c r="P10" i="5" s="1"/>
  <c r="O41" i="2"/>
  <c r="L10" i="11"/>
  <c r="O10" i="11" s="1"/>
  <c r="O12" i="11"/>
  <c r="P9" i="1"/>
  <c r="M37" i="8"/>
  <c r="P41" i="8"/>
  <c r="O96" i="8"/>
  <c r="L94" i="8"/>
  <c r="O94" i="8" s="1"/>
  <c r="O29" i="15"/>
  <c r="L28" i="15"/>
  <c r="O28" i="15" s="1"/>
  <c r="P9" i="19"/>
  <c r="O20" i="19"/>
  <c r="L18" i="19"/>
  <c r="O18" i="19" s="1"/>
  <c r="P12" i="6"/>
  <c r="M10" i="6"/>
  <c r="O33" i="1"/>
  <c r="L13" i="1"/>
  <c r="O13" i="1" s="1"/>
  <c r="L28" i="2"/>
  <c r="O28" i="2" s="1"/>
  <c r="O29" i="2"/>
  <c r="L28" i="10"/>
  <c r="O28" i="10" s="1"/>
  <c r="L9" i="21"/>
  <c r="O11" i="21"/>
  <c r="P9" i="20"/>
  <c r="M140" i="1"/>
  <c r="O20" i="6"/>
  <c r="L18" i="6"/>
  <c r="O18" i="6" s="1"/>
  <c r="O9" i="6"/>
  <c r="P53" i="18"/>
  <c r="O11" i="13"/>
  <c r="L9" i="13"/>
  <c r="M10" i="4"/>
  <c r="P12" i="4"/>
  <c r="P9" i="14"/>
  <c r="O32" i="1"/>
  <c r="L30" i="1"/>
  <c r="O30" i="1" s="1"/>
  <c r="O14" i="17"/>
  <c r="P312" i="1"/>
  <c r="M10" i="3"/>
  <c r="P10" i="3" s="1"/>
  <c r="P12" i="3"/>
  <c r="M37" i="9"/>
  <c r="P9" i="21"/>
  <c r="O55" i="4"/>
  <c r="L53" i="4"/>
  <c r="O53" i="4" s="1"/>
  <c r="P9" i="9"/>
  <c r="L18" i="7"/>
  <c r="O18" i="7" s="1"/>
  <c r="O9" i="14"/>
  <c r="P9" i="12"/>
  <c r="L220" i="2"/>
  <c r="O222" i="2"/>
  <c r="L222" i="1"/>
  <c r="O222" i="1" s="1"/>
  <c r="M37" i="17"/>
  <c r="P41" i="17"/>
  <c r="L28" i="21"/>
  <c r="O28" i="21" s="1"/>
  <c r="O29" i="21"/>
  <c r="P53" i="5"/>
  <c r="M37" i="5"/>
  <c r="O55" i="16"/>
  <c r="L53" i="16"/>
  <c r="O53" i="16" s="1"/>
  <c r="P20" i="2"/>
  <c r="M18" i="2"/>
  <c r="P18" i="2" s="1"/>
  <c r="L20" i="4"/>
  <c r="O22" i="4"/>
  <c r="L12" i="4"/>
  <c r="O11" i="5"/>
  <c r="L9" i="5"/>
  <c r="O29" i="11"/>
  <c r="L28" i="11"/>
  <c r="O28" i="11" s="1"/>
  <c r="O222" i="15"/>
  <c r="L220" i="15"/>
  <c r="O220" i="15" s="1"/>
  <c r="O252" i="18"/>
  <c r="L250" i="18"/>
  <c r="O250" i="18" s="1"/>
  <c r="O20" i="18"/>
  <c r="L18" i="18"/>
  <c r="P142" i="1"/>
  <c r="O41" i="10"/>
  <c r="O29" i="16"/>
  <c r="L28" i="16"/>
  <c r="O28" i="16" s="1"/>
  <c r="N37" i="6"/>
  <c r="O271" i="6"/>
  <c r="N271" i="1"/>
  <c r="P12" i="10"/>
  <c r="M10" i="10"/>
  <c r="P10" i="10" s="1"/>
  <c r="O29" i="7"/>
  <c r="L28" i="7"/>
  <c r="O28" i="7" s="1"/>
  <c r="P68" i="1"/>
  <c r="P20" i="3"/>
  <c r="M18" i="3"/>
  <c r="P18" i="3" s="1"/>
  <c r="O94" i="4"/>
  <c r="O41" i="9"/>
  <c r="M18" i="11"/>
  <c r="P18" i="11" s="1"/>
  <c r="P20" i="11"/>
  <c r="M18" i="13"/>
  <c r="P18" i="13" s="1"/>
  <c r="P20" i="13"/>
  <c r="O22" i="13"/>
  <c r="L12" i="13"/>
  <c r="L20" i="13"/>
  <c r="O22" i="16"/>
  <c r="L12" i="16"/>
  <c r="L20" i="16"/>
  <c r="M310" i="1"/>
  <c r="P310" i="1" s="1"/>
  <c r="O20" i="9"/>
  <c r="L18" i="9"/>
  <c r="O18" i="9" s="1"/>
  <c r="O12" i="14"/>
  <c r="L10" i="14"/>
  <c r="O10" i="14" s="1"/>
  <c r="O41" i="21"/>
  <c r="O29" i="5"/>
  <c r="L28" i="5"/>
  <c r="O28" i="5" s="1"/>
  <c r="P12" i="15"/>
  <c r="M10" i="15"/>
  <c r="P20" i="16"/>
  <c r="M18" i="16"/>
  <c r="P18" i="16" s="1"/>
  <c r="O292" i="3"/>
  <c r="L290" i="3"/>
  <c r="O290" i="3" s="1"/>
  <c r="L292" i="1"/>
  <c r="O292" i="1" s="1"/>
  <c r="P9" i="7"/>
  <c r="M8" i="7"/>
  <c r="P20" i="15"/>
  <c r="M18" i="15"/>
  <c r="P18" i="15" s="1"/>
  <c r="N37" i="21"/>
  <c r="P53" i="21"/>
  <c r="L28" i="9"/>
  <c r="O28" i="9" s="1"/>
  <c r="P12" i="16"/>
  <c r="M10" i="16"/>
  <c r="P10" i="16" s="1"/>
  <c r="L20" i="21"/>
  <c r="O22" i="21"/>
  <c r="L12" i="21"/>
  <c r="M20" i="1"/>
  <c r="P22" i="1"/>
  <c r="M12" i="1"/>
  <c r="M329" i="1"/>
  <c r="M37" i="4"/>
  <c r="P37" i="4" s="1"/>
  <c r="P41" i="4"/>
  <c r="N37" i="2"/>
  <c r="O30" i="14"/>
  <c r="N28" i="14"/>
  <c r="O11" i="18"/>
  <c r="L9" i="18"/>
  <c r="P20" i="4"/>
  <c r="M18" i="4"/>
  <c r="P18" i="4" s="1"/>
  <c r="P9" i="5"/>
  <c r="P271" i="6"/>
  <c r="M10" i="21"/>
  <c r="P10" i="21" s="1"/>
  <c r="P12" i="21"/>
  <c r="L22" i="1"/>
  <c r="P9" i="10"/>
  <c r="O43" i="3"/>
  <c r="L41" i="3"/>
  <c r="L28" i="6"/>
  <c r="O28" i="6" s="1"/>
  <c r="O29" i="6"/>
  <c r="P20" i="12"/>
  <c r="P12" i="11"/>
  <c r="M10" i="11"/>
  <c r="P12" i="13"/>
  <c r="M10" i="13"/>
  <c r="O55" i="13"/>
  <c r="L53" i="13"/>
  <c r="O43" i="16"/>
  <c r="L41" i="16"/>
  <c r="N18" i="18"/>
  <c r="P18" i="18" s="1"/>
  <c r="P20" i="19"/>
  <c r="M18" i="19"/>
  <c r="P18" i="19" s="1"/>
  <c r="L252" i="1"/>
  <c r="O252" i="1" s="1"/>
  <c r="O29" i="8"/>
  <c r="L28" i="8"/>
  <c r="O28" i="8" s="1"/>
  <c r="P310" i="2"/>
  <c r="L9" i="17"/>
  <c r="O11" i="17"/>
  <c r="L9" i="8"/>
  <c r="O11" i="8"/>
  <c r="O120" i="21"/>
  <c r="L118" i="21"/>
  <c r="O118" i="21" s="1"/>
  <c r="O329" i="3"/>
  <c r="P12" i="9"/>
  <c r="M10" i="9"/>
  <c r="P10" i="9" s="1"/>
  <c r="M37" i="11"/>
  <c r="P37" i="11" s="1"/>
  <c r="P41" i="11"/>
  <c r="O11" i="11"/>
  <c r="L9" i="11"/>
  <c r="L28" i="12"/>
  <c r="O28" i="12" s="1"/>
  <c r="O29" i="12"/>
  <c r="P20" i="14"/>
  <c r="L28" i="18"/>
  <c r="O28" i="18" s="1"/>
  <c r="O29" i="18"/>
  <c r="P12" i="20"/>
  <c r="M10" i="20"/>
  <c r="P10" i="20" s="1"/>
  <c r="O53" i="21"/>
  <c r="L28" i="4"/>
  <c r="O28" i="4" s="1"/>
  <c r="O12" i="20"/>
  <c r="L10" i="20"/>
  <c r="O10" i="20" s="1"/>
  <c r="O310" i="2"/>
  <c r="O11" i="16"/>
  <c r="L9" i="16"/>
  <c r="P20" i="10"/>
  <c r="M18" i="10"/>
  <c r="P18" i="10" s="1"/>
  <c r="O11" i="7"/>
  <c r="L9" i="7"/>
  <c r="L28" i="3"/>
  <c r="O28" i="3" s="1"/>
  <c r="M18" i="9"/>
  <c r="P18" i="9" s="1"/>
  <c r="O9" i="3"/>
  <c r="O222" i="7"/>
  <c r="L220" i="7"/>
  <c r="O220" i="7" s="1"/>
  <c r="P12" i="12"/>
  <c r="M10" i="12"/>
  <c r="P10" i="12" s="1"/>
  <c r="O252" i="19"/>
  <c r="L250" i="19"/>
  <c r="O250" i="19" s="1"/>
  <c r="P12" i="19"/>
  <c r="M10" i="19"/>
  <c r="P10" i="19" s="1"/>
  <c r="O20" i="12"/>
  <c r="L18" i="12"/>
  <c r="O18" i="12" s="1"/>
  <c r="O9" i="12"/>
  <c r="O11" i="2"/>
  <c r="L9" i="2"/>
  <c r="P12" i="2"/>
  <c r="M10" i="2"/>
  <c r="P10" i="8"/>
  <c r="M8" i="8"/>
  <c r="P8" i="8" s="1"/>
  <c r="O29" i="17"/>
  <c r="L28" i="17"/>
  <c r="O28" i="17" s="1"/>
  <c r="O292" i="20"/>
  <c r="L290" i="20"/>
  <c r="O290" i="2"/>
  <c r="O222" i="3"/>
  <c r="L220" i="3"/>
  <c r="O220" i="3" s="1"/>
  <c r="O140" i="2"/>
  <c r="O31" i="1"/>
  <c r="L29" i="1"/>
  <c r="L11" i="1"/>
  <c r="L18" i="8"/>
  <c r="O18" i="8" s="1"/>
  <c r="P220" i="13"/>
  <c r="M37" i="13"/>
  <c r="P12" i="14"/>
  <c r="M10" i="14"/>
  <c r="P10" i="14" s="1"/>
  <c r="O29" i="13"/>
  <c r="L28" i="13"/>
  <c r="O28" i="13" s="1"/>
  <c r="P41" i="19"/>
  <c r="M37" i="19"/>
  <c r="P20" i="8"/>
  <c r="P9" i="16"/>
  <c r="O9" i="20"/>
  <c r="P20" i="21"/>
  <c r="M18" i="21"/>
  <c r="P18" i="21" s="1"/>
  <c r="O43" i="1"/>
  <c r="L41" i="1"/>
  <c r="N8" i="6"/>
  <c r="M8" i="17"/>
  <c r="P8" i="17" s="1"/>
  <c r="P9" i="3"/>
  <c r="O22" i="3"/>
  <c r="L12" i="3"/>
  <c r="L20" i="3"/>
  <c r="O11" i="15"/>
  <c r="L9" i="15"/>
  <c r="M18" i="14"/>
  <c r="P18" i="14" s="1"/>
  <c r="O57" i="1"/>
  <c r="L55" i="1"/>
  <c r="P20" i="6"/>
  <c r="M18" i="6"/>
  <c r="P18" i="6" s="1"/>
  <c r="M8" i="18"/>
  <c r="P9" i="18"/>
  <c r="O9" i="10"/>
  <c r="N37" i="15"/>
  <c r="P37" i="20" l="1"/>
  <c r="P8" i="18"/>
  <c r="N8" i="1"/>
  <c r="O20" i="5"/>
  <c r="L10" i="10"/>
  <c r="O10" i="10" s="1"/>
  <c r="L10" i="6"/>
  <c r="O10" i="6" s="1"/>
  <c r="O20" i="2"/>
  <c r="P37" i="9"/>
  <c r="O12" i="2"/>
  <c r="L10" i="15"/>
  <c r="O10" i="15" s="1"/>
  <c r="O12" i="8"/>
  <c r="P329" i="1"/>
  <c r="L18" i="10"/>
  <c r="O18" i="10" s="1"/>
  <c r="P37" i="17"/>
  <c r="L10" i="19"/>
  <c r="O10" i="19" s="1"/>
  <c r="P37" i="14"/>
  <c r="P37" i="19"/>
  <c r="L18" i="20"/>
  <c r="O18" i="20" s="1"/>
  <c r="P37" i="8"/>
  <c r="O20" i="14"/>
  <c r="P8" i="7"/>
  <c r="L10" i="5"/>
  <c r="O10" i="5" s="1"/>
  <c r="O12" i="12"/>
  <c r="O12" i="17"/>
  <c r="P37" i="2"/>
  <c r="L10" i="9"/>
  <c r="O10" i="9" s="1"/>
  <c r="P37" i="18"/>
  <c r="L10" i="7"/>
  <c r="O10" i="7" s="1"/>
  <c r="L37" i="9"/>
  <c r="O37" i="9" s="1"/>
  <c r="M8" i="3"/>
  <c r="P8" i="3" s="1"/>
  <c r="P220" i="1"/>
  <c r="L66" i="1"/>
  <c r="O66" i="1" s="1"/>
  <c r="L18" i="11"/>
  <c r="O18" i="11" s="1"/>
  <c r="L271" i="1"/>
  <c r="O271" i="1" s="1"/>
  <c r="L18" i="15"/>
  <c r="O18" i="15" s="1"/>
  <c r="P37" i="5"/>
  <c r="L10" i="18"/>
  <c r="O10" i="18" s="1"/>
  <c r="L37" i="6"/>
  <c r="O37" i="6" s="1"/>
  <c r="P37" i="15"/>
  <c r="L140" i="1"/>
  <c r="O140" i="1" s="1"/>
  <c r="L37" i="11"/>
  <c r="O37" i="11" s="1"/>
  <c r="O28" i="14"/>
  <c r="P94" i="1"/>
  <c r="L37" i="4"/>
  <c r="O37" i="4" s="1"/>
  <c r="P140" i="1"/>
  <c r="P37" i="21"/>
  <c r="M8" i="5"/>
  <c r="P8" i="5" s="1"/>
  <c r="P37" i="6"/>
  <c r="L37" i="14"/>
  <c r="O37" i="14" s="1"/>
  <c r="L329" i="1"/>
  <c r="O329" i="1" s="1"/>
  <c r="P290" i="1"/>
  <c r="L290" i="1"/>
  <c r="O290" i="1" s="1"/>
  <c r="L37" i="10"/>
  <c r="O37" i="10" s="1"/>
  <c r="P37" i="3"/>
  <c r="L37" i="17"/>
  <c r="O37" i="17" s="1"/>
  <c r="L310" i="1"/>
  <c r="O310" i="1" s="1"/>
  <c r="P37" i="13"/>
  <c r="L37" i="5"/>
  <c r="O37" i="5" s="1"/>
  <c r="N37" i="1"/>
  <c r="L37" i="7"/>
  <c r="O37" i="7" s="1"/>
  <c r="L37" i="12"/>
  <c r="O37" i="12" s="1"/>
  <c r="L37" i="15"/>
  <c r="O37" i="15" s="1"/>
  <c r="P37" i="16"/>
  <c r="L8" i="12"/>
  <c r="O8" i="12" s="1"/>
  <c r="P271" i="1"/>
  <c r="P66" i="1"/>
  <c r="M8" i="20"/>
  <c r="P8" i="20" s="1"/>
  <c r="M8" i="19"/>
  <c r="P8" i="19" s="1"/>
  <c r="L37" i="18"/>
  <c r="O37" i="18" s="1"/>
  <c r="L8" i="2"/>
  <c r="O8" i="2" s="1"/>
  <c r="O9" i="2"/>
  <c r="O9" i="16"/>
  <c r="O9" i="8"/>
  <c r="L8" i="8"/>
  <c r="O8" i="8" s="1"/>
  <c r="L37" i="16"/>
  <c r="O37" i="16" s="1"/>
  <c r="O41" i="16"/>
  <c r="P10" i="11"/>
  <c r="M8" i="11"/>
  <c r="P8" i="11" s="1"/>
  <c r="O12" i="21"/>
  <c r="L10" i="21"/>
  <c r="O10" i="21" s="1"/>
  <c r="O9" i="15"/>
  <c r="L8" i="20"/>
  <c r="O8" i="20" s="1"/>
  <c r="L9" i="1"/>
  <c r="O11" i="1"/>
  <c r="O9" i="18"/>
  <c r="L37" i="21"/>
  <c r="O37" i="21" s="1"/>
  <c r="L10" i="16"/>
  <c r="O10" i="16" s="1"/>
  <c r="O12" i="16"/>
  <c r="O220" i="2"/>
  <c r="L220" i="1"/>
  <c r="O220" i="1" s="1"/>
  <c r="M37" i="1"/>
  <c r="O41" i="1"/>
  <c r="M8" i="16"/>
  <c r="P8" i="16" s="1"/>
  <c r="O29" i="1"/>
  <c r="L28" i="1"/>
  <c r="O28" i="1" s="1"/>
  <c r="O9" i="7"/>
  <c r="O53" i="13"/>
  <c r="L37" i="13"/>
  <c r="O37" i="13" s="1"/>
  <c r="M8" i="10"/>
  <c r="P8" i="10" s="1"/>
  <c r="O20" i="21"/>
  <c r="L18" i="21"/>
  <c r="O18" i="21" s="1"/>
  <c r="P10" i="15"/>
  <c r="M8" i="15"/>
  <c r="P8" i="15" s="1"/>
  <c r="O9" i="5"/>
  <c r="L118" i="1"/>
  <c r="O118" i="1" s="1"/>
  <c r="M8" i="14"/>
  <c r="P8" i="14" s="1"/>
  <c r="P10" i="6"/>
  <c r="M8" i="6"/>
  <c r="P8" i="6" s="1"/>
  <c r="L37" i="2"/>
  <c r="O37" i="2" s="1"/>
  <c r="O20" i="3"/>
  <c r="L18" i="3"/>
  <c r="O18" i="3" s="1"/>
  <c r="O9" i="11"/>
  <c r="L8" i="11"/>
  <c r="O8" i="11" s="1"/>
  <c r="O9" i="17"/>
  <c r="L8" i="17"/>
  <c r="O8" i="17" s="1"/>
  <c r="L20" i="1"/>
  <c r="O22" i="1"/>
  <c r="L12" i="1"/>
  <c r="P12" i="1"/>
  <c r="M10" i="1"/>
  <c r="O20" i="13"/>
  <c r="L18" i="13"/>
  <c r="O18" i="13" s="1"/>
  <c r="M8" i="12"/>
  <c r="P8" i="12" s="1"/>
  <c r="M8" i="21"/>
  <c r="P8" i="21" s="1"/>
  <c r="O9" i="21"/>
  <c r="O12" i="3"/>
  <c r="L10" i="3"/>
  <c r="O290" i="20"/>
  <c r="L37" i="20"/>
  <c r="O37" i="20" s="1"/>
  <c r="P10" i="2"/>
  <c r="M8" i="2"/>
  <c r="P8" i="2" s="1"/>
  <c r="P10" i="13"/>
  <c r="M8" i="13"/>
  <c r="P8" i="13" s="1"/>
  <c r="L10" i="13"/>
  <c r="O10" i="13" s="1"/>
  <c r="O12" i="13"/>
  <c r="L10" i="4"/>
  <c r="O12" i="4"/>
  <c r="O55" i="1"/>
  <c r="L53" i="1"/>
  <c r="O53" i="1" s="1"/>
  <c r="O41" i="3"/>
  <c r="L37" i="3"/>
  <c r="O37" i="3" s="1"/>
  <c r="P20" i="1"/>
  <c r="M18" i="1"/>
  <c r="P18" i="1" s="1"/>
  <c r="L250" i="1"/>
  <c r="O250" i="1" s="1"/>
  <c r="L37" i="19"/>
  <c r="O37" i="19" s="1"/>
  <c r="L8" i="14"/>
  <c r="O8" i="14" s="1"/>
  <c r="M8" i="9"/>
  <c r="P8" i="9" s="1"/>
  <c r="P10" i="4"/>
  <c r="M8" i="4"/>
  <c r="P8" i="4" s="1"/>
  <c r="L37" i="8"/>
  <c r="O37" i="8" s="1"/>
  <c r="O20" i="16"/>
  <c r="L18" i="16"/>
  <c r="O18" i="16" s="1"/>
  <c r="L94" i="1"/>
  <c r="O94" i="1" s="1"/>
  <c r="O18" i="18"/>
  <c r="O20" i="4"/>
  <c r="L18" i="4"/>
  <c r="O18" i="4" s="1"/>
  <c r="O9" i="13"/>
  <c r="L8" i="6" l="1"/>
  <c r="O8" i="6" s="1"/>
  <c r="L8" i="10"/>
  <c r="O8" i="10" s="1"/>
  <c r="L8" i="15"/>
  <c r="O8" i="15" s="1"/>
  <c r="L8" i="19"/>
  <c r="O8" i="19" s="1"/>
  <c r="L8" i="9"/>
  <c r="O8" i="9" s="1"/>
  <c r="L8" i="5"/>
  <c r="O8" i="5" s="1"/>
  <c r="L8" i="7"/>
  <c r="O8" i="7" s="1"/>
  <c r="L8" i="18"/>
  <c r="O8" i="18" s="1"/>
  <c r="P37" i="1"/>
  <c r="L8" i="21"/>
  <c r="O8" i="21" s="1"/>
  <c r="L8" i="13"/>
  <c r="O8" i="13" s="1"/>
  <c r="O10" i="4"/>
  <c r="L8" i="4"/>
  <c r="O8" i="4" s="1"/>
  <c r="P10" i="1"/>
  <c r="M8" i="1"/>
  <c r="P8" i="1" s="1"/>
  <c r="L37" i="1"/>
  <c r="O37" i="1" s="1"/>
  <c r="O12" i="1"/>
  <c r="L10" i="1"/>
  <c r="O10" i="1" s="1"/>
  <c r="O9" i="1"/>
  <c r="O10" i="3"/>
  <c r="L8" i="3"/>
  <c r="O8" i="3" s="1"/>
  <c r="L8" i="16"/>
  <c r="O8" i="16" s="1"/>
  <c r="O20" i="1"/>
  <c r="L18" i="1"/>
  <c r="O18" i="1" s="1"/>
  <c r="L8" i="1" l="1"/>
  <c r="O8" i="1" s="1"/>
</calcChain>
</file>

<file path=xl/sharedStrings.xml><?xml version="1.0" encoding="utf-8"?>
<sst xmlns="http://schemas.openxmlformats.org/spreadsheetml/2006/main" count="26250" uniqueCount="279">
  <si>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</si>
  <si>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</si>
  <si>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</si>
  <si>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</si>
  <si>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</si>
  <si>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</si>
  <si>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</si>
  <si>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</si>
  <si>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</si>
  <si>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</si>
  <si>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</si>
  <si>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</si>
  <si>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</si>
  <si>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</si>
  <si>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</si>
  <si>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</si>
  <si>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</si>
  <si>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</si>
  <si>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</si>
  <si>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</si>
  <si>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</si>
  <si>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</si>
  <si>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</si>
  <si>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</si>
  <si>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</si>
  <si>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</si>
  <si>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</si>
  <si>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</si>
  <si>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</si>
  <si>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</si>
  <si>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</si>
  <si>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</si>
  <si>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</si>
  <si>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</si>
  <si>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</si>
  <si>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</si>
  <si>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</si>
  <si>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</si>
  <si>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</si>
  <si>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</si>
  <si>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</si>
  <si>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</si>
  <si>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</si>
  <si>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</si>
  <si>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</si>
  <si>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</si>
  <si>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</si>
  <si>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</si>
  <si>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</si>
  <si>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</si>
  <si>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</si>
  <si>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</si>
  <si>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</si>
  <si>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</si>
  <si>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</si>
  <si>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</si>
  <si>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</si>
  <si>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</si>
  <si>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</si>
  <si>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</si>
  <si>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</si>
  <si>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</si>
  <si>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</si>
  <si>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</si>
  <si>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</si>
  <si>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</si>
  <si>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</si>
  <si>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</si>
  <si>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</si>
  <si>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</si>
  <si>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</si>
  <si>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</si>
  <si>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</si>
  <si>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</si>
  <si>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</si>
  <si>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</si>
  <si>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</si>
  <si>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</si>
  <si>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</si>
  <si>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</si>
  <si>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</si>
  <si>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</si>
  <si>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</si>
  <si>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</si>
  <si>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</si>
  <si>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</si>
  <si>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</si>
  <si>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</si>
  <si>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</si>
  <si>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</si>
  <si>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</si>
  <si>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</si>
  <si>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</si>
  <si>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</si>
  <si>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</si>
  <si>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</si>
  <si>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</si>
  <si>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</si>
  <si>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</si>
  <si>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</si>
  <si>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</si>
  <si>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</si>
  <si>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</si>
  <si>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</si>
  <si>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</si>
  <si>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</si>
  <si>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</si>
  <si>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</si>
  <si>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</si>
  <si>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</si>
  <si>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</si>
  <si>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</si>
  <si>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</si>
  <si>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</si>
  <si>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</si>
  <si>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</si>
  <si>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</si>
  <si>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</si>
  <si>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</si>
  <si>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</si>
  <si>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</si>
  <si>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</si>
  <si>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</si>
  <si>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</si>
  <si>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</si>
  <si>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</si>
  <si>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</si>
  <si>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</si>
  <si>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</si>
  <si>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</si>
  <si>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</si>
  <si>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</si>
  <si>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</si>
  <si>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</si>
  <si>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</si>
  <si>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</si>
  <si>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</si>
  <si>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</si>
  <si>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</si>
  <si>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</si>
  <si>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</si>
  <si>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</si>
  <si>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</si>
  <si>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</si>
  <si>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</si>
  <si>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</si>
  <si>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</si>
  <si>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</si>
  <si>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</si>
  <si>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</si>
  <si>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</si>
  <si>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</si>
  <si>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</si>
  <si>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</si>
  <si>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</si>
  <si>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</si>
  <si>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</si>
  <si>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</si>
  <si>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</si>
  <si>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</si>
  <si>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</si>
  <si>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</si>
  <si>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</si>
  <si>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</si>
  <si>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</si>
  <si>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</si>
  <si>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</si>
  <si>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</si>
  <si>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</si>
  <si>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</si>
  <si>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</si>
  <si>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</si>
  <si>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</si>
  <si>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</si>
  <si>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</si>
  <si>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</si>
  <si>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</si>
  <si>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</si>
  <si>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</si>
  <si>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</si>
  <si>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</si>
  <si>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</si>
  <si>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</si>
  <si>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</si>
  <si>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</si>
  <si>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</si>
  <si>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</si>
  <si>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</si>
  <si>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</si>
  <si>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</si>
  <si>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</si>
  <si>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</si>
  <si>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</si>
  <si>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</si>
  <si>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</si>
  <si>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</si>
  <si>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</si>
  <si>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</si>
  <si>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</si>
  <si>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</si>
  <si>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</si>
  <si>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</si>
  <si>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</si>
  <si>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</si>
  <si>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</si>
  <si>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</si>
  <si>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</si>
  <si>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</si>
  <si>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</si>
  <si>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</si>
  <si>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</si>
  <si>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</si>
  <si>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</si>
  <si>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</si>
  <si>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</si>
  <si>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</si>
  <si>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</si>
  <si>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</si>
  <si>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</si>
  <si>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</si>
  <si>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</si>
  <si>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</si>
  <si>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</si>
  <si>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</si>
  <si>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</si>
  <si>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</si>
  <si>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</si>
  <si>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</si>
  <si>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</si>
  <si>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</si>
  <si>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</si>
  <si>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</si>
  <si>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</si>
  <si>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</si>
  <si>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</si>
  <si>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</si>
  <si>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</si>
  <si>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</si>
  <si>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</si>
  <si>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</si>
  <si>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</si>
  <si>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</si>
  <si>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</si>
  <si>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</si>
  <si>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</si>
  <si>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</si>
  <si>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</si>
  <si>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</si>
  <si>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</si>
  <si>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</si>
  <si>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</si>
  <si>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</si>
  <si>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</si>
  <si>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</si>
  <si>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</si>
  <si>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</si>
  <si>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</si>
  <si>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</si>
  <si>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</si>
  <si>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</si>
  <si>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</si>
  <si>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</si>
  <si>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</si>
  <si>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</si>
  <si>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</si>
  <si>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</si>
  <si>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</si>
  <si>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</si>
  <si>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</si>
  <si>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</si>
  <si>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</si>
  <si>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</si>
  <si>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</si>
  <si>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</si>
  <si>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</si>
  <si>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</si>
  <si>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</si>
  <si>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</si>
  <si>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17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</si>
</sst>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b/>
      <sz val="15"/>
      <color theme="0"/>
      <name val="Calibri"/>
    </font>
    <font>
      <sz val="11"/>
      <name val="Arial"/>
    </font>
    <font>
      <b/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FF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theme="0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4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6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10" fillId="15" borderId="18" xfId="0" applyFont="1" applyFill="1" applyBorder="1" applyAlignment="1">
      <alignment horizontal="left"/>
    </xf>
    <xf numFmtId="0" fontId="4" fillId="0" borderId="18" xfId="0" applyFont="1" applyBorder="1"/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7" fillId="2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A4" sqref="A4"/>
      <selection pane="bottomLeft" activeCell="G25" sqref="G25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9" width="15.75" bestFit="1" customWidth="1"/>
    <col min="10" max="10" width="13.83203125" customWidth="1"/>
    <col min="11" max="11" width="10.33203125" bestFit="1" customWidth="1"/>
    <col min="12" max="12" width="19.08203125" bestFit="1" customWidth="1"/>
    <col min="13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1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143096243</v>
      </c>
      <c r="M8" s="25">
        <f t="shared" ca="1" si="0"/>
        <v>41715779</v>
      </c>
      <c r="N8" s="25">
        <f t="shared" ca="1" si="0"/>
        <v>46988793.450000003</v>
      </c>
      <c r="O8" s="24">
        <f t="shared" ref="O8:O16" ca="1" si="1">IF(L8&gt;0,N8*100/L8,0)</f>
        <v>32.837195767606559</v>
      </c>
      <c r="P8" s="24">
        <f t="shared" ref="P8:P16" ca="1" si="2">IF(M8&gt;0,N8*100/M8,0)</f>
        <v>112.64033556702849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143096243</v>
      </c>
      <c r="M10" s="32">
        <f t="shared" ca="1" si="4"/>
        <v>41715779</v>
      </c>
      <c r="N10" s="32">
        <f t="shared" ca="1" si="4"/>
        <v>46988793.450000003</v>
      </c>
      <c r="O10" s="31">
        <f t="shared" ca="1" si="1"/>
        <v>32.837195767606559</v>
      </c>
      <c r="P10" s="31">
        <f t="shared" ca="1" si="2"/>
        <v>112.64033556702849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131875343</v>
      </c>
      <c r="M12" s="40">
        <f t="shared" ca="1" si="6"/>
        <v>41715779</v>
      </c>
      <c r="N12" s="40">
        <f t="shared" ca="1" si="6"/>
        <v>37822148.450000003</v>
      </c>
      <c r="O12" s="40">
        <f t="shared" ca="1" si="1"/>
        <v>28.68022754640343</v>
      </c>
      <c r="P12" s="40">
        <f t="shared" ca="1" si="2"/>
        <v>90.666288288659317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44637500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87237843</v>
      </c>
      <c r="M14" s="40">
        <f t="shared" si="8"/>
        <v>0</v>
      </c>
      <c r="N14" s="40">
        <f t="shared" ca="1" si="8"/>
        <v>9401015.4499999993</v>
      </c>
      <c r="O14" s="43">
        <f t="shared" ca="1" si="1"/>
        <v>10.776304327010926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11220900</v>
      </c>
      <c r="M16" s="40">
        <f t="shared" si="10"/>
        <v>0</v>
      </c>
      <c r="N16" s="40">
        <f t="shared" ca="1" si="10"/>
        <v>9166645</v>
      </c>
      <c r="O16" s="52">
        <f t="shared" ca="1" si="1"/>
        <v>81.692600415296454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87291060</v>
      </c>
      <c r="M18" s="25">
        <f t="shared" ca="1" si="11"/>
        <v>41715779</v>
      </c>
      <c r="N18" s="25">
        <f t="shared" ca="1" si="11"/>
        <v>37587778</v>
      </c>
      <c r="O18" s="24">
        <f t="shared" ref="O18:O26" ca="1" si="12">IF(L18&gt;0,N18*100/L18,0)</f>
        <v>43.060283607508033</v>
      </c>
      <c r="P18" s="24">
        <f t="shared" ref="P18:P26" ca="1" si="13">IF(M18&gt;0,N18*100/M18,0)</f>
        <v>90.104461431728268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87291060</v>
      </c>
      <c r="M20" s="32">
        <f t="shared" ca="1" si="15"/>
        <v>41715779</v>
      </c>
      <c r="N20" s="32">
        <f t="shared" ca="1" si="15"/>
        <v>37587778</v>
      </c>
      <c r="O20" s="31">
        <f t="shared" ca="1" si="12"/>
        <v>43.060283607508033</v>
      </c>
      <c r="P20" s="31">
        <f t="shared" ca="1" si="13"/>
        <v>90.104461431728268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76070160</v>
      </c>
      <c r="M22" s="44">
        <f t="shared" ca="1" si="17"/>
        <v>41715779</v>
      </c>
      <c r="N22" s="43">
        <f t="shared" ca="1" si="17"/>
        <v>28421133</v>
      </c>
      <c r="O22" s="43">
        <f t="shared" ca="1" si="12"/>
        <v>37.361736849245489</v>
      </c>
      <c r="P22" s="43">
        <f t="shared" ca="1" si="13"/>
        <v>68.130414153359098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44637500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31432660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11220900</v>
      </c>
      <c r="M26" s="52">
        <f t="shared" si="21"/>
        <v>0</v>
      </c>
      <c r="N26" s="52">
        <f t="shared" ca="1" si="21"/>
        <v>9166645</v>
      </c>
      <c r="O26" s="52">
        <f t="shared" ca="1" si="12"/>
        <v>81.692600415296454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2">L29+L30</f>
        <v>55805183</v>
      </c>
      <c r="M28" s="25">
        <f t="shared" si="22"/>
        <v>0</v>
      </c>
      <c r="N28" s="25">
        <f t="shared" ca="1" si="22"/>
        <v>9401015.4499999993</v>
      </c>
      <c r="O28" s="24">
        <f t="shared" ref="O28:O30" ca="1" si="23">IF(L28&gt;0,N28*100/L28,0)</f>
        <v>16.846133180855261</v>
      </c>
      <c r="P28" s="24">
        <f t="shared" ref="P28:P37" si="24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55805183</v>
      </c>
      <c r="M30" s="32">
        <f t="shared" si="26"/>
        <v>0</v>
      </c>
      <c r="N30" s="32">
        <f t="shared" ca="1" si="26"/>
        <v>9401015.4499999993</v>
      </c>
      <c r="O30" s="31">
        <f t="shared" ca="1" si="23"/>
        <v>16.846133180855261</v>
      </c>
      <c r="P30" s="31">
        <f t="shared" si="24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55805183</v>
      </c>
      <c r="M32" s="43">
        <f t="shared" si="29"/>
        <v>0</v>
      </c>
      <c r="N32" s="43">
        <f t="shared" ca="1" si="29"/>
        <v>9401015.4499999993</v>
      </c>
      <c r="O32" s="43">
        <f t="shared" ca="1" si="28"/>
        <v>16.846133180855261</v>
      </c>
      <c r="P32" s="43">
        <f t="shared" si="24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55805183</v>
      </c>
      <c r="M34" s="43">
        <f t="shared" si="31"/>
        <v>0</v>
      </c>
      <c r="N34" s="43">
        <f t="shared" ca="1" si="31"/>
        <v>9401015.4499999993</v>
      </c>
      <c r="O34" s="43">
        <f t="shared" ca="1" si="28"/>
        <v>16.846133180855261</v>
      </c>
      <c r="P34" s="43">
        <f t="shared" si="24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2">L41+L53+L66+L94+L118+L140+L220+L250+L271+L290+L310+L329</f>
        <v>87291060</v>
      </c>
      <c r="M37" s="57">
        <f t="shared" ca="1" si="32"/>
        <v>41715779</v>
      </c>
      <c r="N37" s="57">
        <f t="shared" ca="1" si="32"/>
        <v>37587778</v>
      </c>
      <c r="O37" s="58">
        <f t="shared" ca="1" si="28"/>
        <v>43.060283607508033</v>
      </c>
      <c r="P37" s="58">
        <f t="shared" ca="1" si="24"/>
        <v>90.104461431728268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3">L42+L43</f>
        <v>24939700</v>
      </c>
      <c r="M41" s="81">
        <f t="shared" ca="1" si="33"/>
        <v>8205020</v>
      </c>
      <c r="N41" s="81">
        <f t="shared" ca="1" si="33"/>
        <v>12757954</v>
      </c>
      <c r="O41" s="80">
        <f t="shared" ref="O41:O43" ca="1" si="34">IF(L41&gt;0,N41*100/L41,0)</f>
        <v>51.155202348063533</v>
      </c>
      <c r="P41" s="80">
        <f t="shared" ref="P41:P43" ca="1" si="35">IF(M41&gt;0,N41*100/M41,0)</f>
        <v>155.48961489429641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6">L44+L48</f>
        <v>0</v>
      </c>
      <c r="M42" s="81">
        <f t="shared" si="36"/>
        <v>0</v>
      </c>
      <c r="N42" s="81">
        <f t="shared" si="36"/>
        <v>0</v>
      </c>
      <c r="O42" s="80">
        <f t="shared" si="34"/>
        <v>0</v>
      </c>
      <c r="P42" s="80">
        <f t="shared" si="35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7">L45+L49</f>
        <v>24939700</v>
      </c>
      <c r="M43" s="81">
        <f t="shared" ca="1" si="37"/>
        <v>8205020</v>
      </c>
      <c r="N43" s="81">
        <f t="shared" ca="1" si="37"/>
        <v>12757954</v>
      </c>
      <c r="O43" s="80">
        <f t="shared" ca="1" si="34"/>
        <v>51.155202348063533</v>
      </c>
      <c r="P43" s="80">
        <f t="shared" ca="1" si="35"/>
        <v>155.48961489429641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93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8205020</v>
      </c>
      <c r="N45" s="93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6162599</v>
      </c>
      <c r="O45" s="94">
        <f ca="1">IF(L45&gt;0,N45*100/L45,0)</f>
        <v>37.760791906912338</v>
      </c>
      <c r="P45" s="94">
        <f ca="1">IF(M45&gt;0,N45*100/M45,0)</f>
        <v>75.107665794842674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8619600</v>
      </c>
      <c r="M49" s="103"/>
      <c r="N49" s="93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6595355</v>
      </c>
      <c r="O49" s="103">
        <f ca="1">IF(L49&gt;0,N49*100/L49,0)</f>
        <v>76.515789595804904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8">L54+L55</f>
        <v>12748800</v>
      </c>
      <c r="M53" s="127">
        <f t="shared" ca="1" si="38"/>
        <v>6604659</v>
      </c>
      <c r="N53" s="127">
        <f t="shared" ca="1" si="38"/>
        <v>5273653</v>
      </c>
      <c r="O53" s="126">
        <f t="shared" ref="O53:O55" ca="1" si="39">IF(L53&gt;0,N53*100/L53,0)</f>
        <v>41.365877572791163</v>
      </c>
      <c r="P53" s="126">
        <f t="shared" ref="P53:P55" ca="1" si="40">IF(M53&gt;0,N53*100/M53,0)</f>
        <v>79.847468279588696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1">L56+L60</f>
        <v>0</v>
      </c>
      <c r="M54" s="127">
        <f t="shared" si="41"/>
        <v>0</v>
      </c>
      <c r="N54" s="127">
        <f t="shared" si="41"/>
        <v>0</v>
      </c>
      <c r="O54" s="126">
        <f t="shared" si="39"/>
        <v>0</v>
      </c>
      <c r="P54" s="126">
        <f t="shared" si="40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2">L57+L61</f>
        <v>12748800</v>
      </c>
      <c r="M55" s="127">
        <f t="shared" ca="1" si="42"/>
        <v>6604659</v>
      </c>
      <c r="N55" s="127">
        <f t="shared" ca="1" si="42"/>
        <v>5273653</v>
      </c>
      <c r="O55" s="126">
        <f t="shared" ca="1" si="39"/>
        <v>41.365877572791163</v>
      </c>
      <c r="P55" s="126">
        <f t="shared" ca="1" si="40"/>
        <v>79.847468279588696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93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6604659</v>
      </c>
      <c r="N57" s="93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5273653</v>
      </c>
      <c r="O57" s="94">
        <f ca="1">IF(L57&gt;0,N57*100/L57,0)</f>
        <v>41.365877572791163</v>
      </c>
      <c r="P57" s="94">
        <f ca="1">IF(M57&gt;0,N57*100/M57,0)</f>
        <v>79.847468279588696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103"/>
      <c r="N61" s="93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8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14</v>
      </c>
      <c r="K64" s="149">
        <f t="shared" ref="K64:K65" ca="1" si="43">IF(I64&gt;0,J64*100/I64,0)</f>
        <v>93.333333333333329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8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613</v>
      </c>
      <c r="K65" s="149">
        <f t="shared" ca="1" si="43"/>
        <v>88.455988455988461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8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5895820</v>
      </c>
      <c r="N66" s="158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3601285</v>
      </c>
      <c r="O66" s="157">
        <f t="shared" ref="O66:O68" ca="1" si="44">IF(L66&gt;0,N66*100/L66,0)</f>
        <v>33.097308127085078</v>
      </c>
      <c r="P66" s="157">
        <f t="shared" ref="P66:P68" ca="1" si="45">IF(M66&gt;0,N66*100/M66,0)</f>
        <v>61.082003860362086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63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63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62">
        <f t="shared" si="44"/>
        <v>0</v>
      </c>
      <c r="P67" s="162">
        <f t="shared" si="45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63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5895820</v>
      </c>
      <c r="N68" s="163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3601285</v>
      </c>
      <c r="O68" s="162">
        <f t="shared" ca="1" si="44"/>
        <v>33.097308127085078</v>
      </c>
      <c r="P68" s="162">
        <f t="shared" ca="1" si="45"/>
        <v>61.082003860362086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72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72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76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5895820</v>
      </c>
      <c r="N70" s="177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3416285</v>
      </c>
      <c r="O70" s="178">
        <f ca="1">IF(L70&gt;0,N70*100/L70,0)</f>
        <v>31.940135939939601</v>
      </c>
      <c r="P70" s="178">
        <f ca="1">IF(M70&gt;0,N70*100/M70,0)</f>
        <v>57.944187576961305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103"/>
      <c r="N74" s="93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103">
        <f ca="1">IF(L74&gt;0,N74*100/L74,0)</f>
        <v>100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12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10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14</v>
      </c>
      <c r="K80" s="211">
        <f t="shared" ref="K80:K88" ca="1" si="46">IF(I80&gt;0,J80*100/I80,0)</f>
        <v>93.333333333333329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10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613</v>
      </c>
      <c r="K81" s="211">
        <f t="shared" ca="1" si="46"/>
        <v>88.455988455988461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13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71">
        <f t="shared" ca="1" si="46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13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240</v>
      </c>
      <c r="K83" s="171">
        <f t="shared" ca="1" si="46"/>
        <v>88.888888888888886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98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71">
        <f t="shared" ca="1" si="46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98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71">
        <f t="shared" ca="1" si="46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13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0</v>
      </c>
      <c r="K86" s="171">
        <f t="shared" ca="1" si="46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13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0</v>
      </c>
      <c r="K87" s="171">
        <f t="shared" ca="1" si="46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270</v>
      </c>
      <c r="J88" s="213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0</v>
      </c>
      <c r="K88" s="171">
        <f t="shared" ca="1" si="46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1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8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</v>
      </c>
      <c r="K92" s="149">
        <f t="shared" ref="K92:K93" ca="1" si="47">IF(I92&gt;0,J92*100/I92,0)</f>
        <v>16.326530612244898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8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7</v>
      </c>
      <c r="K93" s="149">
        <f t="shared" ca="1" si="47"/>
        <v>53.846153846153847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2567080</v>
      </c>
      <c r="M94" s="158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777130</v>
      </c>
      <c r="N94" s="158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1477217</v>
      </c>
      <c r="O94" s="157">
        <f t="shared" ref="O94:O96" ca="1" si="48">IF(L94&gt;0,N94*100/L94,0)</f>
        <v>57.544642161522042</v>
      </c>
      <c r="P94" s="157">
        <f t="shared" ref="P94:P96" ca="1" si="49">IF(M94&gt;0,N94*100/M94,0)</f>
        <v>190.08621466163962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63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63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62">
        <f t="shared" si="48"/>
        <v>0</v>
      </c>
      <c r="P95" s="162">
        <f t="shared" si="49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2567080</v>
      </c>
      <c r="M96" s="163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777130</v>
      </c>
      <c r="N96" s="163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1477217</v>
      </c>
      <c r="O96" s="162">
        <f t="shared" ca="1" si="48"/>
        <v>57.544642161522042</v>
      </c>
      <c r="P96" s="162">
        <f t="shared" ca="1" si="49"/>
        <v>190.08621466163962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72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72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76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777130</v>
      </c>
      <c r="N98" s="177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277217</v>
      </c>
      <c r="O98" s="178">
        <f ca="1">IF(L98&gt;0,N98*100/L98,0)</f>
        <v>20.295853222830704</v>
      </c>
      <c r="P98" s="178">
        <f ca="1">IF(M98&gt;0,N98*100/M98,0)</f>
        <v>35.671895307091475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1201200</v>
      </c>
      <c r="M102" s="103"/>
      <c r="N102" s="93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103">
        <f ca="1">IF(L102&gt;0,N102*100/L102,0)</f>
        <v>99.900099900099903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13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4</v>
      </c>
      <c r="K108" s="233">
        <f t="shared" ref="K108:K111" ca="1" si="50">IF(I108&gt;0,J108*100/I108,0)</f>
        <v>36.363636363636367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13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</v>
      </c>
      <c r="K109" s="233">
        <f t="shared" ca="1" si="50"/>
        <v>16.326530612244898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13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33">
        <f t="shared" ca="1" si="50"/>
        <v>102.04081632653062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13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16</v>
      </c>
      <c r="K111" s="233">
        <f t="shared" ca="1" si="50"/>
        <v>32.653061224489797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13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0</v>
      </c>
      <c r="K112" s="233">
        <f ca="1">IF(I112&gt;0,J112*100/I112,0)</f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13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7</v>
      </c>
      <c r="K113" s="233">
        <f ca="1">IF(I113&gt;0,J113*100/I113,0)</f>
        <v>53.846153846153847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8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101</v>
      </c>
      <c r="K117" s="149">
        <f ca="1">IF(I117&gt;0,J117*100/I117,0)</f>
        <v>84.166666666666671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8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398640</v>
      </c>
      <c r="N118" s="158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151793</v>
      </c>
      <c r="O118" s="157">
        <f t="shared" ref="O118:O120" ca="1" si="51">IF(L118&gt;0,N118*100/L118,0)</f>
        <v>30.687570758531457</v>
      </c>
      <c r="P118" s="157">
        <f t="shared" ref="P118:P120" ca="1" si="52">IF(M118&gt;0,N118*100/M118,0)</f>
        <v>38.077714228376479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63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63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62">
        <f t="shared" si="51"/>
        <v>0</v>
      </c>
      <c r="P119" s="162">
        <f t="shared" si="52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63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398640</v>
      </c>
      <c r="N120" s="163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151793</v>
      </c>
      <c r="O120" s="162">
        <f t="shared" ca="1" si="51"/>
        <v>30.687570758531457</v>
      </c>
      <c r="P120" s="162">
        <f t="shared" ca="1" si="52"/>
        <v>38.077714228376479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72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72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76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398640</v>
      </c>
      <c r="N122" s="177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151793</v>
      </c>
      <c r="O122" s="178">
        <f ca="1">IF(L122&gt;0,N122*100/L122,0)</f>
        <v>30.687570758531457</v>
      </c>
      <c r="P122" s="178">
        <f ca="1">IF(M122&gt;0,N122*100/M122,0)</f>
        <v>38.077714228376479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103"/>
      <c r="N126" s="93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69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13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101</v>
      </c>
      <c r="K132" s="233">
        <f t="shared" ref="K132:K133" ca="1" si="53">IF(I132&gt;0,J132*100/I132,0)</f>
        <v>84.166666666666671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13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40</v>
      </c>
      <c r="K133" s="233">
        <f t="shared" ca="1" si="53"/>
        <v>33.333333333333336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76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95</v>
      </c>
      <c r="K138" s="277">
        <f ca="1">IF(I138&gt;0,J138*100/I138,0)</f>
        <v>59.375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8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2698250</v>
      </c>
      <c r="N140" s="158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1536030</v>
      </c>
      <c r="O140" s="157">
        <f t="shared" ref="O140:O142" ca="1" si="54">IF(L140&gt;0,N140*100/L140,0)</f>
        <v>34.591764348207953</v>
      </c>
      <c r="P140" s="157">
        <f t="shared" ref="P140:P142" ca="1" si="55">IF(M140&gt;0,N140*100/M140,0)</f>
        <v>56.926897062911145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63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63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62">
        <f t="shared" si="54"/>
        <v>0</v>
      </c>
      <c r="P141" s="162">
        <f t="shared" si="55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63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2698250</v>
      </c>
      <c r="N142" s="163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1536030</v>
      </c>
      <c r="O142" s="162">
        <f t="shared" ca="1" si="54"/>
        <v>34.591764348207953</v>
      </c>
      <c r="P142" s="162">
        <f t="shared" ca="1" si="55"/>
        <v>56.926897062911145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72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72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76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2698250</v>
      </c>
      <c r="N144" s="177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1536030</v>
      </c>
      <c r="O144" s="178">
        <f ca="1">IF(L144&gt;0,N144*100/L144,0)</f>
        <v>34.591764348207953</v>
      </c>
      <c r="P144" s="178">
        <f ca="1">IF(M144&gt;0,N144*100/M144,0)</f>
        <v>56.926897062911145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103"/>
      <c r="N148" s="93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84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18</v>
      </c>
      <c r="K149" s="285">
        <f ca="1">IF(I149&gt;0,J149*100/I149,0)</f>
        <v>22.5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2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18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98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18</v>
      </c>
      <c r="K158" s="171">
        <f ca="1">IF(I158&gt;0,J158*100/I158,0)</f>
        <v>22.5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492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492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92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26</v>
      </c>
      <c r="K164" s="293">
        <f ca="1">IF(I164&gt;0,J164*100/I164,0)</f>
        <v>39.393939393939391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20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19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12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98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26</v>
      </c>
      <c r="K173" s="171">
        <f ca="1">IF(I173&gt;0,J173*100/I173,0)</f>
        <v>39.393939393939391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92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9</v>
      </c>
      <c r="K176" s="293">
        <f ca="1">IF(I176&gt;0,J176*100/I176,0)</f>
        <v>33.333333333333336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1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12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11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9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13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0</v>
      </c>
      <c r="K185" s="233">
        <f t="shared" ref="K185:K186" ca="1" si="56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13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9</v>
      </c>
      <c r="K186" s="233">
        <f t="shared" ca="1" si="56"/>
        <v>33.333333333333336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1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92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2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18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14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8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98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106800</v>
      </c>
      <c r="K199" s="171">
        <f t="shared" ref="K199:K201" ca="1" si="57">IF(I199&gt;0,J199*100/I199,0)</f>
        <v>11.315956770502225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98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71">
        <f t="shared" ca="1" si="57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98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15</v>
      </c>
      <c r="K201" s="171">
        <f t="shared" ca="1" si="57"/>
        <v>25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92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80</v>
      </c>
      <c r="K204" s="293">
        <f ca="1">IF(I204&gt;0,J204*100/I204,0)</f>
        <v>80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13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80</v>
      </c>
      <c r="K213" s="233">
        <f ca="1">IF(I213&gt;0,J213*100/I213,0)</f>
        <v>80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97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13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0</v>
      </c>
      <c r="K215" s="233">
        <f t="shared" ref="K215:K216" ca="1" si="58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13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0</v>
      </c>
      <c r="K216" s="233">
        <f t="shared" ca="1" si="58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76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219</v>
      </c>
      <c r="K219" s="277">
        <f ca="1">IF(I219&gt;0,J219*100/I219,0)</f>
        <v>79.347826086956516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8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8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316242</v>
      </c>
      <c r="O220" s="157">
        <f t="shared" ref="O220:O222" ca="1" si="59">IF(L220&gt;0,N220*100/L220,0)</f>
        <v>78.953912218505025</v>
      </c>
      <c r="P220" s="157">
        <f t="shared" ref="P220:P222" ca="1" si="60">IF(M220&gt;0,N220*100/M220,0)</f>
        <v>78.953912218505025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63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63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62">
        <f t="shared" si="59"/>
        <v>0</v>
      </c>
      <c r="P221" s="162">
        <f t="shared" si="60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63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63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316242</v>
      </c>
      <c r="O222" s="162">
        <f t="shared" ca="1" si="59"/>
        <v>78.953912218505025</v>
      </c>
      <c r="P222" s="162">
        <f t="shared" ca="1" si="60"/>
        <v>78.953912218505025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72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72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76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77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316242</v>
      </c>
      <c r="O224" s="178">
        <f ca="1">IF(L224&gt;0,N224*100/L224,0)</f>
        <v>78.953912218505025</v>
      </c>
      <c r="P224" s="178">
        <f ca="1">IF(M224&gt;0,N224*100/M224,0)</f>
        <v>78.953912218505025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103"/>
      <c r="N228" s="93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76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219</v>
      </c>
      <c r="K229" s="277">
        <f ca="1">IF(I229&gt;0,J229*100/I229,0)</f>
        <v>79.347826086956516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20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19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16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98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219</v>
      </c>
      <c r="K235" s="171">
        <f ca="1">IF(I235&gt;0,J235*100/I235,0)</f>
        <v>79.347826086956516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2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76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IFERROR(__xludf.DUMMYFUNCTION("IMPORTRANGE(""https://docs.google.com/spreadsheets/d/1SX6NBoVAgQJ6U1MVXOaj8PK2l7WJ3RER9xtqwdhxkhw/edit?usp=sharing"",""กาญจนบุรี!J159"")"),"")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97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24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158</v>
      </c>
      <c r="K249" s="325">
        <f ca="1">IF(I249&gt;0,J249*100/I249,0)</f>
        <v>65.833333333333329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8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677000</v>
      </c>
      <c r="N250" s="158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391684</v>
      </c>
      <c r="O250" s="157">
        <f t="shared" ref="O250:O252" ca="1" si="61">IF(L250&gt;0,N250*100/L250,0)</f>
        <v>28.696900871858745</v>
      </c>
      <c r="P250" s="157">
        <f t="shared" ref="P250:P252" ca="1" si="62">IF(M250&gt;0,N250*100/M250,0)</f>
        <v>57.85583456425406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63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63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62">
        <f t="shared" si="61"/>
        <v>0</v>
      </c>
      <c r="P251" s="162">
        <f t="shared" si="62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63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677000</v>
      </c>
      <c r="N252" s="163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391684</v>
      </c>
      <c r="O252" s="162">
        <f t="shared" ca="1" si="61"/>
        <v>28.696900871858745</v>
      </c>
      <c r="P252" s="162">
        <f t="shared" ca="1" si="62"/>
        <v>57.85583456425406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72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72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76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677000</v>
      </c>
      <c r="N254" s="177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391684</v>
      </c>
      <c r="O254" s="178">
        <f ca="1">IF(L254&gt;0,N254*100/L254,0)</f>
        <v>28.696900871858745</v>
      </c>
      <c r="P254" s="178">
        <f ca="1">IF(M254&gt;0,N254*100/M254,0)</f>
        <v>57.85583456425406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103"/>
      <c r="N258" s="93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9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9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98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2</v>
      </c>
      <c r="K264" s="171">
        <f t="shared" ref="K264:K267" ca="1" si="63">IF(I264&gt;0,J264*100/I264,0)</f>
        <v>22.222222222222221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98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158</v>
      </c>
      <c r="K265" s="171">
        <f t="shared" ca="1" si="63"/>
        <v>65.833333333333329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98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71">
        <f t="shared" ca="1" si="63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98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4</v>
      </c>
      <c r="K267" s="171">
        <f t="shared" ca="1" si="63"/>
        <v>44.444444444444443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24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185</v>
      </c>
      <c r="K270" s="325">
        <f ca="1">IF(I270&gt;0,J270*100/I270,0)</f>
        <v>72.549019607843135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8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1042250</v>
      </c>
      <c r="N271" s="158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674991</v>
      </c>
      <c r="O271" s="157">
        <f t="shared" ref="O271:O273" ca="1" si="64">IF(L271&gt;0,N271*100/L271,0)</f>
        <v>33.475054552668119</v>
      </c>
      <c r="P271" s="157">
        <f t="shared" ref="P271:P273" ca="1" si="65">IF(M271&gt;0,N271*100/M271,0)</f>
        <v>64.762868793475647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63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63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62">
        <f t="shared" si="64"/>
        <v>0</v>
      </c>
      <c r="P272" s="162">
        <f t="shared" si="6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63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1042250</v>
      </c>
      <c r="N273" s="163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674991</v>
      </c>
      <c r="O273" s="162">
        <f t="shared" ca="1" si="64"/>
        <v>33.475054552668119</v>
      </c>
      <c r="P273" s="162">
        <f t="shared" ca="1" si="65"/>
        <v>64.762868793475647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72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72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76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1042250</v>
      </c>
      <c r="N275" s="177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674991</v>
      </c>
      <c r="O275" s="178">
        <f ca="1">IF(L275&gt;0,N275*100/L275,0)</f>
        <v>33.475054552668119</v>
      </c>
      <c r="P275" s="178">
        <f ca="1">IF(M275&gt;0,N275*100/M275,0)</f>
        <v>64.762868793475647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103"/>
      <c r="N279" s="93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12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98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185</v>
      </c>
      <c r="K285" s="171">
        <f ca="1">IF(I285&gt;0,J285*100/I285,0)</f>
        <v>72.549019607843135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24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20</v>
      </c>
      <c r="K289" s="325">
        <f ca="1">IF(I289&gt;0,J289*100/I289,0)</f>
        <v>57.142857142857146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8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65640</v>
      </c>
      <c r="N290" s="158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41008</v>
      </c>
      <c r="O290" s="157">
        <f t="shared" ref="O290:O292" ca="1" si="66">IF(L290&gt;0,N290*100/L290,0)</f>
        <v>27.862481315396114</v>
      </c>
      <c r="P290" s="157">
        <f t="shared" ref="P290:P292" ca="1" si="67">IF(M290&gt;0,N290*100/M290,0)</f>
        <v>62.474101157830589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63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63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62">
        <f t="shared" si="66"/>
        <v>0</v>
      </c>
      <c r="P291" s="162">
        <f t="shared" si="67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63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65640</v>
      </c>
      <c r="N292" s="163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41008</v>
      </c>
      <c r="O292" s="162">
        <f t="shared" ca="1" si="66"/>
        <v>27.862481315396114</v>
      </c>
      <c r="P292" s="162">
        <f t="shared" ca="1" si="67"/>
        <v>62.474101157830589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72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72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76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65640</v>
      </c>
      <c r="N294" s="177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41008</v>
      </c>
      <c r="O294" s="178">
        <f ca="1">IF(L294&gt;0,N294*100/L294,0)</f>
        <v>27.862481315396114</v>
      </c>
      <c r="P294" s="178">
        <f ca="1">IF(M294&gt;0,N294*100/M294,0)</f>
        <v>62.474101157830589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103"/>
      <c r="N298" s="93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13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20</v>
      </c>
      <c r="K304" s="233">
        <f ca="1">IF(I304&gt;0,J304*100/I304,0)</f>
        <v>57.142857142857146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13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IFERROR(__xludf.DUMMYFUNCTION("IMPORTRANGE(""https://docs.google.com/spreadsheets/d/1SX6NBoVAgQJ6U1MVXOaj8PK2l7WJ3RER9xtqwdhxkhw/edit?usp=sharing"",""กาญจนบุรี!J212"")"),0)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41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2</v>
      </c>
      <c r="K309" s="342">
        <f ca="1">IF(I309&gt;0,J309*100/I309,0)</f>
        <v>66.666666666666671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8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332600</v>
      </c>
      <c r="N310" s="158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175168</v>
      </c>
      <c r="O310" s="157">
        <f t="shared" ref="O310:O312" ca="1" si="68">IF(L310&gt;0,N310*100/L310,0)</f>
        <v>26.333132892363199</v>
      </c>
      <c r="P310" s="157">
        <f t="shared" ref="P310:P312" ca="1" si="69">IF(M310&gt;0,N310*100/M310,0)</f>
        <v>52.666265784726399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63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63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62">
        <f t="shared" si="68"/>
        <v>0</v>
      </c>
      <c r="P311" s="162">
        <f t="shared" si="69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63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332600</v>
      </c>
      <c r="N312" s="163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175168</v>
      </c>
      <c r="O312" s="162">
        <f t="shared" ca="1" si="68"/>
        <v>26.333132892363199</v>
      </c>
      <c r="P312" s="162">
        <f t="shared" ca="1" si="69"/>
        <v>52.666265784726399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72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72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76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332600</v>
      </c>
      <c r="N314" s="177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175168</v>
      </c>
      <c r="O314" s="178">
        <f ca="1">IF(L314&gt;0,N314*100/L314,0)</f>
        <v>26.333132892363199</v>
      </c>
      <c r="P314" s="178">
        <f ca="1">IF(M314&gt;0,N314*100/M314,0)</f>
        <v>52.666265784726399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103"/>
      <c r="N318" s="93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2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13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2</v>
      </c>
      <c r="K324" s="233">
        <f ca="1">IF(I324&gt;0,J324*100/I324,0)</f>
        <v>66.666666666666671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11895</v>
      </c>
      <c r="J328" s="347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2671</v>
      </c>
      <c r="K328" s="325">
        <f ca="1">IF(I328&gt;0,J328*100/I328,0)</f>
        <v>22.454812946616226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26625270</v>
      </c>
      <c r="M329" s="158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14618230</v>
      </c>
      <c r="N329" s="158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11190753</v>
      </c>
      <c r="O329" s="157">
        <f t="shared" ref="O329:O331" ca="1" si="70">IF(L329&gt;0,N329*100/L329,0)</f>
        <v>42.030570957590292</v>
      </c>
      <c r="P329" s="157">
        <f t="shared" ref="P329:P331" ca="1" si="71">IF(M329&gt;0,N329*100/M329,0)</f>
        <v>76.553406260539063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63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63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62">
        <f t="shared" si="70"/>
        <v>0</v>
      </c>
      <c r="P330" s="162">
        <f t="shared" si="71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26625270</v>
      </c>
      <c r="M331" s="163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14618230</v>
      </c>
      <c r="N331" s="163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11190753</v>
      </c>
      <c r="O331" s="162">
        <f t="shared" ca="1" si="70"/>
        <v>42.030570957590292</v>
      </c>
      <c r="P331" s="162">
        <f t="shared" ca="1" si="71"/>
        <v>76.553406260539063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72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72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25410170</v>
      </c>
      <c r="M333" s="176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14618230</v>
      </c>
      <c r="N333" s="177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10004463</v>
      </c>
      <c r="O333" s="178">
        <f ca="1">IF(L333&gt;0,N333*100/L333,0)</f>
        <v>39.371885351416381</v>
      </c>
      <c r="P333" s="178">
        <f ca="1">IF(M333&gt;0,N333*100/M333,0)</f>
        <v>68.438265097758077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16668670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1215100</v>
      </c>
      <c r="M337" s="103"/>
      <c r="N337" s="93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103">
        <f ca="1">IF(L337&gt;0,N337*100/L337,0)</f>
        <v>97.629001728252817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97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4873</v>
      </c>
      <c r="K339" s="350">
        <f t="shared" ref="K339:K346" ca="1" si="72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109666</v>
      </c>
      <c r="J340" s="197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42162.779999999955</v>
      </c>
      <c r="K340" s="350">
        <f t="shared" ca="1" si="72"/>
        <v>38.446537668921955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11895</v>
      </c>
      <c r="J341" s="197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5863</v>
      </c>
      <c r="K341" s="350">
        <f t="shared" ca="1" si="72"/>
        <v>49.289617486338798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97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66463.669999999911</v>
      </c>
      <c r="K342" s="350">
        <f t="shared" ca="1" si="72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11895</v>
      </c>
      <c r="J343" s="197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392</v>
      </c>
      <c r="K343" s="350">
        <f t="shared" ca="1" si="72"/>
        <v>3.2955023118957545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97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4527.3</v>
      </c>
      <c r="K344" s="350">
        <f t="shared" ca="1" si="72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11895</v>
      </c>
      <c r="J345" s="197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2671</v>
      </c>
      <c r="K345" s="350">
        <f t="shared" ca="1" si="72"/>
        <v>22.454812946616226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97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29200.959999999995</v>
      </c>
      <c r="K346" s="359">
        <f t="shared" ca="1" si="72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55805183</v>
      </c>
      <c r="M347" s="366"/>
      <c r="N347" s="366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9401015.4500000011</v>
      </c>
      <c r="O347" s="366">
        <f ca="1">+IF(L347&gt;0,N347*100/L347,0)</f>
        <v>16.846133180855265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9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226</v>
      </c>
      <c r="K349" s="380">
        <f t="shared" ref="K349:K350" ca="1" si="73">IF(I349&gt;0,J349*100/I349,0)</f>
        <v>4.3436478954449358</v>
      </c>
      <c r="L349" s="381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81"/>
      <c r="N349" s="381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1898042.7799999998</v>
      </c>
      <c r="O349" s="381">
        <f ca="1">+IF(L349&gt;0,N349*100/L349,0)</f>
        <v>19.025384784245169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9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190</v>
      </c>
      <c r="K350" s="380">
        <f t="shared" ca="1" si="73"/>
        <v>12.960436562073669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72"/>
      <c r="N351" s="172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73">
        <f t="shared" ref="O351:O354" ca="1" si="74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73"/>
      <c r="N352" s="172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1898042.7799999998</v>
      </c>
      <c r="O352" s="173">
        <f t="shared" ca="1" si="74"/>
        <v>19.025384784245169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78"/>
      <c r="N353" s="178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78">
        <f t="shared" ca="1" si="74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78"/>
      <c r="N354" s="175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1898042.7799999998</v>
      </c>
      <c r="O354" s="178">
        <f t="shared" ca="1" si="74"/>
        <v>19.025384784245169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733954.88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231979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688827.69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243281.21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19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18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14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71">
        <f t="shared" ref="K367:K373" ca="1" si="75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97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190</v>
      </c>
      <c r="K368" s="171">
        <f t="shared" ca="1" si="75"/>
        <v>12.960436562073669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13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71">
        <f t="shared" ca="1" si="75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13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623</v>
      </c>
      <c r="K370" s="171">
        <f t="shared" ca="1" si="75"/>
        <v>42.496589358799454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98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71">
        <f t="shared" ca="1" si="75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98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190</v>
      </c>
      <c r="K372" s="171">
        <f t="shared" ca="1" si="75"/>
        <v>12.960436562073669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13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71">
        <f t="shared" ca="1" si="75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97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97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226</v>
      </c>
      <c r="K375" s="171">
        <f t="shared" ref="K375:K377" ca="1" si="76">IF(I375&gt;0,J375*100/I375,0)</f>
        <v>4.3436478954449358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98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140</v>
      </c>
      <c r="K376" s="171">
        <f t="shared" ca="1" si="76"/>
        <v>5.3557765876052024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13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86</v>
      </c>
      <c r="K377" s="171">
        <f t="shared" ca="1" si="76"/>
        <v>3.3217458478176902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9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0</v>
      </c>
      <c r="K380" s="380">
        <f t="shared" ref="K380:K381" ca="1" si="77">IF(I380&gt;0,J380*100/I380,0)</f>
        <v>0</v>
      </c>
      <c r="L380" s="381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81"/>
      <c r="N380" s="381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1718498.9999999998</v>
      </c>
      <c r="O380" s="381">
        <f ca="1">+IF(L380&gt;0,N380*100/L380,0)</f>
        <v>9.3923062292587574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9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848</v>
      </c>
      <c r="K381" s="380">
        <f t="shared" ca="1" si="77"/>
        <v>47.111111111111114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72"/>
      <c r="N382" s="172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73">
        <f t="shared" ref="O382:O385" ca="1" si="78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73"/>
      <c r="N383" s="173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1718498.9999999998</v>
      </c>
      <c r="O383" s="173">
        <f t="shared" ca="1" si="78"/>
        <v>9.3923062292587574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78"/>
      <c r="N384" s="178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78">
        <f t="shared" ca="1" si="78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78"/>
      <c r="N385" s="175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1718498.9999999998</v>
      </c>
      <c r="O385" s="178">
        <f t="shared" ca="1" si="78"/>
        <v>9.3923062292587574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883248.13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62000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615304.87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157946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18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14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207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848</v>
      </c>
      <c r="K396" s="171">
        <f t="shared" ref="K396:K398" ca="1" si="79">IF(I396&gt;0,J396*100/I396,0)</f>
        <v>47.111111111111114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207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0</v>
      </c>
      <c r="K397" s="171">
        <f t="shared" ca="1" si="79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207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0</v>
      </c>
      <c r="K398" s="171">
        <f t="shared" ca="1" si="79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9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885</v>
      </c>
      <c r="K401" s="380">
        <f t="shared" ref="K401:K402" ca="1" si="80">IF(I401&gt;0,J401*100/I401,0)</f>
        <v>26.867030965391621</v>
      </c>
      <c r="L401" s="381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81"/>
      <c r="N401" s="381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726147.74</v>
      </c>
      <c r="O401" s="381">
        <f ca="1">+IF(L401&gt;0,N401*100/L401,0)</f>
        <v>19.454989082238207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9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185</v>
      </c>
      <c r="K402" s="380">
        <f t="shared" ca="1" si="80"/>
        <v>16.848816029143897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72"/>
      <c r="N403" s="178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78">
        <f t="shared" ref="O403:O406" ca="1" si="81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73"/>
      <c r="N404" s="178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726147.74</v>
      </c>
      <c r="O404" s="178">
        <f t="shared" ca="1" si="81"/>
        <v>19.454989082238207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78"/>
      <c r="N405" s="178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78">
        <f t="shared" ca="1" si="81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78"/>
      <c r="N406" s="178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726147.74</v>
      </c>
      <c r="O406" s="178">
        <f t="shared" ca="1" si="81"/>
        <v>19.454989082238207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545502.74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111500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69145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19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20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12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10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185</v>
      </c>
      <c r="K416" s="211">
        <f t="shared" ref="K416:K432" ca="1" si="82">IF(I416&gt;0,J416*100/I416,0)</f>
        <v>16.848816029143897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400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65</v>
      </c>
      <c r="K417" s="211">
        <f t="shared" ca="1" si="82"/>
        <v>24.074074074074073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401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255</v>
      </c>
      <c r="K418" s="211">
        <f t="shared" ca="1" si="82"/>
        <v>31.481481481481481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402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85</v>
      </c>
      <c r="K419" s="171">
        <f t="shared" ca="1" si="82"/>
        <v>31.481481481481481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402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115</v>
      </c>
      <c r="K420" s="296">
        <f t="shared" ca="1" si="82"/>
        <v>42.592592592592595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400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90</v>
      </c>
      <c r="K421" s="211">
        <f t="shared" ca="1" si="82"/>
        <v>14.77832512315271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401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540</v>
      </c>
      <c r="K422" s="211">
        <f t="shared" ca="1" si="82"/>
        <v>29.55665024630542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402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205</v>
      </c>
      <c r="K423" s="171">
        <f t="shared" ca="1" si="82"/>
        <v>33.66174055829228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402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128</v>
      </c>
      <c r="K424" s="171">
        <f t="shared" ca="1" si="82"/>
        <v>21.018062397372741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402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90</v>
      </c>
      <c r="K425" s="171">
        <f t="shared" ca="1" si="82"/>
        <v>14.77832512315271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400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30</v>
      </c>
      <c r="K426" s="211">
        <f t="shared" ca="1" si="82"/>
        <v>13.698630136986301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401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90</v>
      </c>
      <c r="K427" s="211">
        <f t="shared" ca="1" si="82"/>
        <v>13.698630136986301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402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40</v>
      </c>
      <c r="K428" s="171">
        <f t="shared" ca="1" si="82"/>
        <v>18.264840182648403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402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40</v>
      </c>
      <c r="K429" s="171">
        <f t="shared" ca="1" si="82"/>
        <v>18.264840182648403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400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25</v>
      </c>
      <c r="K430" s="211">
        <f t="shared" ca="1" si="82"/>
        <v>2.8441410693970419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402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10</v>
      </c>
      <c r="K431" s="171">
        <f t="shared" ca="1" si="82"/>
        <v>3.7037037037037037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402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15</v>
      </c>
      <c r="K432" s="171">
        <f t="shared" ca="1" si="82"/>
        <v>2.4630541871921183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1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8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275</v>
      </c>
      <c r="K435" s="419">
        <f ca="1">IF(I435&gt;0,J435*100/I435,0)</f>
        <v>49.909255898366609</v>
      </c>
      <c r="L435" s="420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2206000</v>
      </c>
      <c r="M435" s="420"/>
      <c r="N435" s="420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691605.91999999993</v>
      </c>
      <c r="O435" s="420">
        <f t="shared" ref="O435:O439" ca="1" si="83">+IF(L435&gt;0,N435*100/L435,0)</f>
        <v>31.351129646418858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72"/>
      <c r="N436" s="178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78">
        <f t="shared" ca="1" si="83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2206000</v>
      </c>
      <c r="M437" s="173"/>
      <c r="N437" s="178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691605.91999999993</v>
      </c>
      <c r="O437" s="178">
        <f t="shared" ca="1" si="83"/>
        <v>31.351129646418858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78"/>
      <c r="N438" s="178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78">
        <f t="shared" ca="1" si="83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2206000</v>
      </c>
      <c r="M439" s="178"/>
      <c r="N439" s="178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691605.91999999993</v>
      </c>
      <c r="O439" s="178">
        <f t="shared" ca="1" si="83"/>
        <v>31.351129646418858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471477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220128.91999999998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20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16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12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10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275</v>
      </c>
      <c r="K449" s="171">
        <f t="shared" ref="K449:K452" ca="1" si="84">IF(I449&gt;0,J449*100/I449,0)</f>
        <v>49.909255898366609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98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200</v>
      </c>
      <c r="K450" s="171">
        <f t="shared" ca="1" si="84"/>
        <v>42.016806722689076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97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71">
        <f t="shared" ca="1" si="84"/>
        <v>100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97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71">
        <f t="shared" ca="1" si="84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1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808886</v>
      </c>
      <c r="J455" s="379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0</v>
      </c>
      <c r="K455" s="380">
        <f ca="1">IF(I455&gt;0,J455*100/I455,0)</f>
        <v>0</v>
      </c>
      <c r="L455" s="381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10836169</v>
      </c>
      <c r="M455" s="381"/>
      <c r="N455" s="381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1205793.1499999999</v>
      </c>
      <c r="O455" s="381">
        <f t="shared" ref="O455:O459" ca="1" si="85">+IF(L455&gt;0,N455*100/L455,0)</f>
        <v>11.127485645526567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72"/>
      <c r="N456" s="178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78">
        <f t="shared" ca="1" si="85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10836169</v>
      </c>
      <c r="M457" s="173"/>
      <c r="N457" s="178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1205793.1499999999</v>
      </c>
      <c r="O457" s="178">
        <f t="shared" ca="1" si="85"/>
        <v>11.127485645526567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78"/>
      <c r="N458" s="178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78">
        <f t="shared" ca="1" si="85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10836169</v>
      </c>
      <c r="M459" s="178"/>
      <c r="N459" s="178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1205793.1499999999</v>
      </c>
      <c r="O459" s="178">
        <f t="shared" ca="1" si="85"/>
        <v>11.127485645526567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574034.33000000007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631758.82000000007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808886</v>
      </c>
      <c r="J464" s="276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0</v>
      </c>
      <c r="K464" s="277">
        <f t="shared" ref="K464:K515" ca="1" si="86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808886</v>
      </c>
      <c r="J465" s="428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698676.28799999983</v>
      </c>
      <c r="K465" s="211">
        <f t="shared" ca="1" si="86"/>
        <v>86.375124306762615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102872</v>
      </c>
      <c r="J466" s="428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80539</v>
      </c>
      <c r="K466" s="211">
        <f t="shared" ca="1" si="86"/>
        <v>78.290496928221472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98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573456.69050000003</v>
      </c>
      <c r="K467" s="171">
        <f t="shared" ca="1" si="86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98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68885</v>
      </c>
      <c r="K468" s="171">
        <f t="shared" ca="1" si="86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98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107190.18250000001</v>
      </c>
      <c r="K469" s="171">
        <f t="shared" ca="1" si="86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98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9872</v>
      </c>
      <c r="K470" s="171">
        <f t="shared" ca="1" si="86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98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18029.415000000001</v>
      </c>
      <c r="K471" s="171">
        <f t="shared" ca="1" si="86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98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1782</v>
      </c>
      <c r="K472" s="171">
        <f t="shared" ca="1" si="86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808886</v>
      </c>
      <c r="J473" s="428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34643.9</v>
      </c>
      <c r="K473" s="211">
        <f t="shared" ca="1" si="86"/>
        <v>4.282915021399802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102872</v>
      </c>
      <c r="J474" s="428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19810</v>
      </c>
      <c r="K474" s="171">
        <f t="shared" ca="1" si="86"/>
        <v>19.256940664126294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98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32490.400000000001</v>
      </c>
      <c r="K475" s="171">
        <f t="shared" ca="1" si="86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98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18891</v>
      </c>
      <c r="K476" s="171">
        <f t="shared" ca="1" si="86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98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1233.5999999999999</v>
      </c>
      <c r="K477" s="171">
        <f t="shared" ca="1" si="86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98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584</v>
      </c>
      <c r="K478" s="171">
        <f t="shared" ca="1" si="86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98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919.9</v>
      </c>
      <c r="K479" s="171">
        <f t="shared" ca="1" si="86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98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335</v>
      </c>
      <c r="K480" s="171">
        <f t="shared" ca="1" si="86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808886</v>
      </c>
      <c r="J481" s="428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0</v>
      </c>
      <c r="K481" s="211">
        <f t="shared" ca="1" si="86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102872</v>
      </c>
      <c r="J482" s="428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0</v>
      </c>
      <c r="K482" s="171">
        <f t="shared" ca="1" si="86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98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0</v>
      </c>
      <c r="K483" s="171">
        <f t="shared" ca="1" si="86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98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0</v>
      </c>
      <c r="K484" s="171">
        <f t="shared" ca="1" si="86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98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0</v>
      </c>
      <c r="K485" s="171">
        <f t="shared" ca="1" si="86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98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0</v>
      </c>
      <c r="K486" s="171">
        <f t="shared" ca="1" si="86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8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0</v>
      </c>
      <c r="K487" s="171">
        <f t="shared" ca="1" si="86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8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0</v>
      </c>
      <c r="K488" s="171">
        <f t="shared" ca="1" si="86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98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0</v>
      </c>
      <c r="K489" s="171">
        <f t="shared" ca="1" si="86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98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0</v>
      </c>
      <c r="K490" s="171">
        <f t="shared" ca="1" si="86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98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0</v>
      </c>
      <c r="K491" s="171">
        <f t="shared" ca="1" si="86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98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0</v>
      </c>
      <c r="K492" s="171">
        <f t="shared" ca="1" si="86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98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0</v>
      </c>
      <c r="K493" s="171">
        <f t="shared" ca="1" si="86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44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0</v>
      </c>
      <c r="K494" s="296">
        <f t="shared" ca="1" si="86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44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71">
        <f t="shared" ca="1" si="86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44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96">
        <f t="shared" ca="1" si="86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88137</v>
      </c>
      <c r="J497" s="451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9279.58</v>
      </c>
      <c r="K497" s="452">
        <f t="shared" ca="1" si="86"/>
        <v>10.528586178335999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88137</v>
      </c>
      <c r="J498" s="428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9279.58</v>
      </c>
      <c r="K498" s="171">
        <f t="shared" ca="1" si="86"/>
        <v>10.528586178335999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9379</v>
      </c>
      <c r="J499" s="428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1200</v>
      </c>
      <c r="K499" s="211">
        <f t="shared" ca="1" si="86"/>
        <v>12.794540995841775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70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8033.83</v>
      </c>
      <c r="K500" s="171">
        <f t="shared" ca="1" si="86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70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880</v>
      </c>
      <c r="K501" s="171">
        <f t="shared" ca="1" si="86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98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7669.08</v>
      </c>
      <c r="K502" s="171">
        <f t="shared" ca="1" si="86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207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805</v>
      </c>
      <c r="K503" s="171">
        <f t="shared" ca="1" si="86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98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364.75</v>
      </c>
      <c r="K504" s="171">
        <f t="shared" ca="1" si="86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207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75</v>
      </c>
      <c r="K505" s="171">
        <f t="shared" ca="1" si="86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98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71">
        <f t="shared" ca="1" si="86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207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71">
        <f t="shared" ca="1" si="86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70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248.75</v>
      </c>
      <c r="K508" s="171">
        <f t="shared" ca="1" si="86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70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49</v>
      </c>
      <c r="K509" s="171">
        <f t="shared" ca="1" si="86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207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203.75</v>
      </c>
      <c r="K510" s="171">
        <f t="shared" ca="1" si="86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207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46</v>
      </c>
      <c r="K511" s="171">
        <f t="shared" ca="1" si="86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207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45</v>
      </c>
      <c r="K512" s="171">
        <f t="shared" ca="1" si="86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207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3</v>
      </c>
      <c r="K513" s="171">
        <f t="shared" ca="1" si="86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207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997</v>
      </c>
      <c r="K514" s="171">
        <f t="shared" ca="1" si="86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207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271</v>
      </c>
      <c r="K515" s="171">
        <f t="shared" ca="1" si="86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76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92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92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97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97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97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97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97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97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0</v>
      </c>
      <c r="J525" s="292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0</v>
      </c>
      <c r="J526" s="292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207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207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207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207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207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74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8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398</v>
      </c>
      <c r="K533" s="419">
        <f ca="1">IF(I533&gt;0,J533*100/I533,0)</f>
        <v>86.147186147186147</v>
      </c>
      <c r="L533" s="420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20"/>
      <c r="N533" s="420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470514.7</v>
      </c>
      <c r="O533" s="420">
        <f t="shared" ref="O533:O537" ca="1" si="87">+IF(L533&gt;0,N533*100/L533,0)</f>
        <v>66.69142889540899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72"/>
      <c r="N534" s="178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78">
        <f t="shared" ca="1" si="87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73"/>
      <c r="N535" s="178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470514.7</v>
      </c>
      <c r="O535" s="178">
        <f t="shared" ca="1" si="87"/>
        <v>66.69142889540899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78"/>
      <c r="N536" s="178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78">
        <f t="shared" ca="1" si="87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78"/>
      <c r="N537" s="178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470514.7</v>
      </c>
      <c r="O537" s="178">
        <f t="shared" ca="1" si="87"/>
        <v>66.69142889540899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297919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32902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139693.70000000001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19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17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16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98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398</v>
      </c>
      <c r="K547" s="171">
        <f t="shared" ref="K547:K548" ca="1" si="88">IF(I547&gt;0,J547*100/I547,0)</f>
        <v>86.147186147186147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71">
        <f t="shared" ca="1" si="88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2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2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8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2365</v>
      </c>
      <c r="K551" s="419">
        <f ca="1">IF(I551&gt;0,J551*100/I551,0)</f>
        <v>9.4600000000000009</v>
      </c>
      <c r="L551" s="420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20"/>
      <c r="N551" s="420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451000.22</v>
      </c>
      <c r="O551" s="420">
        <f t="shared" ref="O551:O555" ca="1" si="89">+IF(L551&gt;0,N551*100/L551,0)</f>
        <v>28.544317721518986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72"/>
      <c r="N552" s="178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78">
        <f t="shared" ca="1" si="89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73"/>
      <c r="N553" s="178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451000.22</v>
      </c>
      <c r="O553" s="178">
        <f t="shared" ca="1" si="89"/>
        <v>28.544317721518986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78"/>
      <c r="N554" s="178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78">
        <f t="shared" ca="1" si="89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78"/>
      <c r="N555" s="178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451000.22</v>
      </c>
      <c r="O555" s="178">
        <f t="shared" ca="1" si="89"/>
        <v>28.544317721518986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44164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406836.22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70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2365</v>
      </c>
      <c r="K560" s="233">
        <f t="shared" ref="K560:K561" ca="1" si="90">IF(I560&gt;0,J560*100/I560,0)</f>
        <v>9.4600000000000009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13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140</v>
      </c>
      <c r="K561" s="233">
        <f t="shared" ca="1" si="90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IFERROR(__xludf.DUMMYFUNCTION("IMPORTRANGE(""https://docs.google.com/spreadsheets/d/1SX6NBoVAgQJ6U1MVXOaj8PK2l7WJ3RER9xtqwdhxkhw/edit?usp=sharing"",""กาญจนบุรี!I457"")"),"")</f>
        <v/>
      </c>
      <c r="J562" s="213" t="str">
        <f ca="1">IFERROR(__xludf.DUMMYFUNCTION("IMPORTRANGE(""https://docs.google.com/spreadsheets/d/1SX6NBoVAgQJ6U1MVXOaj8PK2l7WJ3RER9xtqwdhxkhw/edit?usp=sharing"",""กาญจนบุรี!J457"")"),"")</f>
        <v/>
      </c>
      <c r="K562" s="171"/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IFERROR(__xludf.DUMMYFUNCTION("IMPORTRANGE(""https://docs.google.com/spreadsheets/d/1SX6NBoVAgQJ6U1MVXOaj8PK2l7WJ3RER9xtqwdhxkhw/edit?usp=sharing"",""กาญจนบุรี!I458"")"),"")</f>
        <v/>
      </c>
      <c r="J563" s="197" t="str">
        <f ca="1">IFERROR(__xludf.DUMMYFUNCTION("IMPORTRANGE(""https://docs.google.com/spreadsheets/d/1SX6NBoVAgQJ6U1MVXOaj8PK2l7WJ3RER9xtqwdhxkhw/edit?usp=sharing"",""กาญจนบุรี!J458"")"),"")</f>
        <v/>
      </c>
      <c r="K563" s="171"/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9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50017</v>
      </c>
      <c r="K564" s="380">
        <f ca="1">IF(I564&gt;0,J564*100/I564,0)</f>
        <v>66.238908753807436</v>
      </c>
      <c r="L564" s="381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81"/>
      <c r="N564" s="381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995264.93</v>
      </c>
      <c r="O564" s="381">
        <f t="shared" ref="O564:O568" ca="1" si="91">+IF(L564&gt;0,N564*100/L564,0)</f>
        <v>31.308666259814778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72"/>
      <c r="N565" s="178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78">
        <f t="shared" ca="1" si="91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73"/>
      <c r="N566" s="178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995264.93</v>
      </c>
      <c r="O566" s="178">
        <f t="shared" ca="1" si="91"/>
        <v>31.308666259814778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78"/>
      <c r="N567" s="178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78">
        <f t="shared" ca="1" si="91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78"/>
      <c r="N568" s="178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995264.93</v>
      </c>
      <c r="O568" s="178">
        <f t="shared" ca="1" si="91"/>
        <v>31.308666259814778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690873.37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304391.56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8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50017</v>
      </c>
      <c r="K573" s="211">
        <f ca="1">IF(I573&gt;0,J573*100/I573,0)</f>
        <v>66.238908753807436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16</v>
      </c>
      <c r="J575" s="207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44</v>
      </c>
      <c r="K575" s="171">
        <f t="shared" ref="K575:K579" ca="1" si="92">IF(I575&gt;0,J575*100/I575,0)</f>
        <v>275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207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4034</v>
      </c>
      <c r="K576" s="171">
        <f t="shared" ca="1" si="92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98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45654</v>
      </c>
      <c r="K577" s="171">
        <f t="shared" ca="1" si="92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207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56</v>
      </c>
      <c r="K578" s="171">
        <f t="shared" ca="1" si="92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207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273</v>
      </c>
      <c r="K579" s="171">
        <f t="shared" ca="1" si="92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9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63</v>
      </c>
      <c r="K580" s="380">
        <f ca="1">IF(I580&gt;0,J580*100/I580,0)</f>
        <v>1.7587939698492463</v>
      </c>
      <c r="L580" s="381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81"/>
      <c r="N580" s="381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1209463.01</v>
      </c>
      <c r="O580" s="381">
        <f t="shared" ref="O580:O584" ca="1" si="93">+IF(L580&gt;0,N580*100/L580,0)</f>
        <v>23.856820182126111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72"/>
      <c r="N581" s="178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78">
        <f t="shared" ca="1" si="93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73"/>
      <c r="N582" s="178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1209463.01</v>
      </c>
      <c r="O582" s="178">
        <f t="shared" ca="1" si="93"/>
        <v>23.856820182126111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78"/>
      <c r="N583" s="178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78">
        <f t="shared" ca="1" si="93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78"/>
      <c r="N584" s="178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1209463.01</v>
      </c>
      <c r="O584" s="178">
        <f t="shared" ca="1" si="93"/>
        <v>23.856820182126111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498779.7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710683.31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97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869</v>
      </c>
      <c r="K589" s="171">
        <f t="shared" ref="K589:K596" ca="1" si="94">IF(I589&gt;0,J589*100/I589,0)</f>
        <v>24.260189838079285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97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579.48</v>
      </c>
      <c r="K590" s="487">
        <f t="shared" ca="1" si="94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97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981</v>
      </c>
      <c r="K591" s="171">
        <f t="shared" ca="1" si="94"/>
        <v>27.386934673366834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97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565.49</v>
      </c>
      <c r="K592" s="350">
        <f t="shared" ca="1" si="94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97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117</v>
      </c>
      <c r="K593" s="171">
        <f t="shared" ca="1" si="94"/>
        <v>3.2663316582914574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97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65.62</v>
      </c>
      <c r="K594" s="350">
        <f t="shared" ca="1" si="94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97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63</v>
      </c>
      <c r="K595" s="171">
        <f t="shared" ca="1" si="94"/>
        <v>1.7587939698492463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50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40.749999999999993</v>
      </c>
      <c r="K596" s="494">
        <f t="shared" ca="1" si="94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95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9">
        <f ca="1">IF(I597&gt;0,J597*100/I597,0)</f>
        <v>0</v>
      </c>
      <c r="L597" s="420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20"/>
      <c r="N597" s="420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34684</v>
      </c>
      <c r="O597" s="420">
        <f t="shared" ref="O597:O601" ca="1" si="95">+IF(L597&gt;0,N597*100/L597,0)</f>
        <v>15.535946248600224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72"/>
      <c r="N598" s="178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78">
        <f t="shared" ca="1" si="95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73"/>
      <c r="N599" s="178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34684</v>
      </c>
      <c r="O599" s="178">
        <f t="shared" ca="1" si="95"/>
        <v>15.535946248600224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78"/>
      <c r="N600" s="178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78">
        <f t="shared" ca="1" si="95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78"/>
      <c r="N601" s="178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34684</v>
      </c>
      <c r="O601" s="178">
        <f t="shared" ca="1" si="95"/>
        <v>15.535946248600224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34684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70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71">
        <f t="shared" ref="K611:K619" ca="1" si="96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207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1082</v>
      </c>
      <c r="K612" s="171">
        <f t="shared" ca="1" si="96"/>
        <v>47.665198237885463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207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586</v>
      </c>
      <c r="K613" s="171">
        <f t="shared" ca="1" si="96"/>
        <v>25.814977973568283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207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513</v>
      </c>
      <c r="K614" s="171">
        <f t="shared" ca="1" si="96"/>
        <v>22.599118942731277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207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100</v>
      </c>
      <c r="K615" s="171">
        <f t="shared" ca="1" si="96"/>
        <v>4.4052863436123344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207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0</v>
      </c>
      <c r="K616" s="171">
        <f t="shared" ca="1" si="96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97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71">
        <f t="shared" ca="1" si="96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98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71">
        <f t="shared" ca="1" si="96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98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71">
        <f t="shared" ca="1" si="96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12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71">
        <f t="shared" ref="K620:K626" ca="1" si="97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12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71">
        <f t="shared" ca="1" si="97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98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71">
        <f t="shared" ca="1" si="97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98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71">
        <f t="shared" ca="1" si="97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97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71">
        <f t="shared" ca="1" si="97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98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71">
        <f t="shared" ca="1" si="97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98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71">
        <f t="shared" ca="1" si="97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9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33709019.990000002</v>
      </c>
      <c r="K628" s="350">
        <f t="shared" ref="K628:K635" ca="1" si="98">IF(I628&gt;0,J628*100/I628,0)</f>
        <v>26.693098479819724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9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2037</v>
      </c>
      <c r="K629" s="350">
        <f t="shared" ca="1" si="98"/>
        <v>23.877622787480952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180959936.51999995</v>
      </c>
      <c r="J630" s="349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16155924.730000004</v>
      </c>
      <c r="K630" s="350">
        <f t="shared" ca="1" si="98"/>
        <v>8.9279014132580823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8097</v>
      </c>
      <c r="J631" s="349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2523</v>
      </c>
      <c r="K631" s="350">
        <f t="shared" ca="1" si="98"/>
        <v>31.159688773619859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9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3002312.1799999997</v>
      </c>
      <c r="K632" s="350">
        <f t="shared" ca="1" si="98"/>
        <v>27.929457574300439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9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386</v>
      </c>
      <c r="K633" s="350">
        <f t="shared" ca="1" si="98"/>
        <v>40.846560846560848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120130000</v>
      </c>
      <c r="J634" s="349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21276000</v>
      </c>
      <c r="K634" s="350">
        <f t="shared" ca="1" si="98"/>
        <v>17.710813285607259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3206</v>
      </c>
      <c r="J635" s="519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567</v>
      </c>
      <c r="K635" s="494">
        <f t="shared" ca="1" si="98"/>
        <v>17.685589519650655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63" activePane="bottomLeft" state="frozen"/>
      <selection activeCell="I98" sqref="I98"/>
      <selection pane="bottomLeft" activeCell="J476" sqref="J47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254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5932383</v>
      </c>
      <c r="M8" s="25">
        <f t="shared" ca="1" si="0"/>
        <v>1737885</v>
      </c>
      <c r="N8" s="25">
        <f t="shared" ca="1" si="0"/>
        <v>1719681</v>
      </c>
      <c r="O8" s="24">
        <f t="shared" ref="O8:O16" ca="1" si="1">IF(L8&gt;0,N8*100/L8,0)</f>
        <v>28.988030610970331</v>
      </c>
      <c r="P8" s="24">
        <f t="shared" ref="P8:P16" ca="1" si="2">IF(M8&gt;0,N8*100/M8,0)</f>
        <v>98.952519873294264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5932383</v>
      </c>
      <c r="M10" s="32">
        <f t="shared" ca="1" si="4"/>
        <v>1737885</v>
      </c>
      <c r="N10" s="32">
        <f t="shared" ca="1" si="4"/>
        <v>1719681</v>
      </c>
      <c r="O10" s="31">
        <f t="shared" ca="1" si="1"/>
        <v>28.988030610970331</v>
      </c>
      <c r="P10" s="31">
        <f t="shared" ca="1" si="2"/>
        <v>98.952519873294264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5692983</v>
      </c>
      <c r="M12" s="40">
        <f t="shared" ca="1" si="6"/>
        <v>1737885</v>
      </c>
      <c r="N12" s="40">
        <f t="shared" ca="1" si="6"/>
        <v>1488281</v>
      </c>
      <c r="O12" s="40">
        <f t="shared" ca="1" si="1"/>
        <v>26.142375622762266</v>
      </c>
      <c r="P12" s="40">
        <f t="shared" ca="1" si="2"/>
        <v>85.637484643690456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1816700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3876283</v>
      </c>
      <c r="M14" s="40">
        <f t="shared" si="8"/>
        <v>0</v>
      </c>
      <c r="N14" s="40">
        <f t="shared" ca="1" si="8"/>
        <v>498633</v>
      </c>
      <c r="O14" s="43">
        <f t="shared" ca="1" si="1"/>
        <v>12.863689261078203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231400</v>
      </c>
      <c r="O16" s="52">
        <f t="shared" ca="1" si="1"/>
        <v>96.65831244778613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3420905</v>
      </c>
      <c r="M18" s="25">
        <f t="shared" ca="1" si="11"/>
        <v>1737885</v>
      </c>
      <c r="N18" s="25">
        <f t="shared" ca="1" si="11"/>
        <v>1221048</v>
      </c>
      <c r="O18" s="24">
        <f t="shared" ref="O18:O20" ca="1" si="12">IF(L18&gt;0,N18*100/L18,0)</f>
        <v>35.693712628675748</v>
      </c>
      <c r="P18" s="24">
        <f t="shared" ref="P18:P26" ca="1" si="13">IF(M18&gt;0,N18*100/M18,0)</f>
        <v>70.260575354525756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3420905</v>
      </c>
      <c r="M20" s="32">
        <f t="shared" ca="1" si="15"/>
        <v>1737885</v>
      </c>
      <c r="N20" s="32">
        <f t="shared" ca="1" si="15"/>
        <v>1221048</v>
      </c>
      <c r="O20" s="31">
        <f t="shared" ca="1" si="12"/>
        <v>35.693712628675748</v>
      </c>
      <c r="P20" s="31">
        <f t="shared" ca="1" si="13"/>
        <v>70.260575354525756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3181505</v>
      </c>
      <c r="M22" s="44">
        <f t="shared" ca="1" si="18"/>
        <v>1737885</v>
      </c>
      <c r="N22" s="43">
        <f t="shared" ca="1" si="18"/>
        <v>989648</v>
      </c>
      <c r="O22" s="43">
        <f t="shared" ca="1" si="17"/>
        <v>31.10628460429891</v>
      </c>
      <c r="P22" s="43">
        <f t="shared" ca="1" si="13"/>
        <v>56.945540124921962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1816700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1364805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231400</v>
      </c>
      <c r="O26" s="52">
        <f t="shared" ca="1" si="17"/>
        <v>96.65831244778613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2511478</v>
      </c>
      <c r="M28" s="25">
        <f t="shared" si="23"/>
        <v>0</v>
      </c>
      <c r="N28" s="25">
        <f t="shared" ca="1" si="23"/>
        <v>498633</v>
      </c>
      <c r="O28" s="24">
        <f t="shared" ref="O28:O30" ca="1" si="24">IF(L28&gt;0,N28*100/L28,0)</f>
        <v>19.85416555510341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2511478</v>
      </c>
      <c r="M30" s="32">
        <f t="shared" si="27"/>
        <v>0</v>
      </c>
      <c r="N30" s="32">
        <f t="shared" ca="1" si="27"/>
        <v>498633</v>
      </c>
      <c r="O30" s="31">
        <f t="shared" ca="1" si="24"/>
        <v>19.85416555510341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2511478</v>
      </c>
      <c r="M32" s="43">
        <f t="shared" si="30"/>
        <v>0</v>
      </c>
      <c r="N32" s="43">
        <f t="shared" ca="1" si="30"/>
        <v>498633</v>
      </c>
      <c r="O32" s="43">
        <f t="shared" ca="1" si="29"/>
        <v>19.85416555510341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2511478</v>
      </c>
      <c r="M34" s="43">
        <f t="shared" si="32"/>
        <v>0</v>
      </c>
      <c r="N34" s="43">
        <f t="shared" ca="1" si="32"/>
        <v>498633</v>
      </c>
      <c r="O34" s="43">
        <f t="shared" ca="1" si="29"/>
        <v>19.85416555510341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3420905</v>
      </c>
      <c r="M37" s="57">
        <f t="shared" ca="1" si="33"/>
        <v>1737885</v>
      </c>
      <c r="N37" s="57">
        <f t="shared" ca="1" si="33"/>
        <v>1221048</v>
      </c>
      <c r="O37" s="58">
        <f t="shared" ca="1" si="29"/>
        <v>35.693712628675748</v>
      </c>
      <c r="P37" s="58">
        <f t="shared" ca="1" si="25"/>
        <v>70.260575354525756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694100</v>
      </c>
      <c r="M41" s="81">
        <f t="shared" ca="1" si="34"/>
        <v>347000</v>
      </c>
      <c r="N41" s="81">
        <f t="shared" ca="1" si="34"/>
        <v>251509</v>
      </c>
      <c r="O41" s="80">
        <f t="shared" ref="O41:O43" ca="1" si="35">IF(L41&gt;0,N41*100/L41,0)</f>
        <v>36.235268693271863</v>
      </c>
      <c r="P41" s="80">
        <f t="shared" ref="P41:P43" ca="1" si="36">IF(M41&gt;0,N41*100/M41,0)</f>
        <v>72.480979827089342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694100</v>
      </c>
      <c r="M43" s="81">
        <f t="shared" ca="1" si="38"/>
        <v>347000</v>
      </c>
      <c r="N43" s="81">
        <f t="shared" ca="1" si="38"/>
        <v>251509</v>
      </c>
      <c r="O43" s="80">
        <f t="shared" ca="1" si="35"/>
        <v>36.235268693271863</v>
      </c>
      <c r="P43" s="80">
        <f t="shared" ca="1" si="36"/>
        <v>72.480979827089342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694100</v>
      </c>
      <c r="M45" s="93">
        <f ca="1">IFERROR(__xludf.DUMMYFUNCTION("IMPORTRANGE(""https://docs.google.com/spreadsheets/d/1Yj_ptqi66GCucihVvJfMjLAmec39IyEx_6qawtMGysU/edit?usp=sharing"",""สบก!Q46"")"),347000)</f>
        <v>347000</v>
      </c>
      <c r="N45" s="93">
        <f ca="1">IFERROR(__xludf.DUMMYFUNCTION("IMPORTRANGE(""https://docs.google.com/spreadsheets/d/1Yj_ptqi66GCucihVvJfMjLAmec39IyEx_6qawtMGysU/edit?usp=sharing"",""สบก!R46"")"),251509)</f>
        <v>251509</v>
      </c>
      <c r="O45" s="94">
        <f ca="1">IF(L45&gt;0,N45*100/L45,0)</f>
        <v>36.235268693271863</v>
      </c>
      <c r="P45" s="94">
        <f ca="1">IF(M45&gt;0,N45*100/M45,0)</f>
        <v>72.480979827089342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IFERROR(__xludf.DUMMYFUNCTION("IMPORTRANGE(""https://docs.google.com/spreadsheets/d/1Yj_ptqi66GCucihVvJfMjLAmec39IyEx_6qawtMGysU/edit?usp=sharing"",""สบก!M46"")"),694100)</f>
        <v>694100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IFERROR(__xludf.DUMMYFUNCTION("IMPORTRANGE(""https://docs.google.com/spreadsheets/d/1Yj_ptqi66GCucihVvJfMjLAmec39IyEx_6qawtMGysU/edit?usp=sharing"",""สบก!N46"")"),0)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IFERROR(__xludf.DUMMYFUNCTION("IMPORTRANGE(""https://docs.google.com/spreadsheets/d/1Yj_ptqi66GCucihVvJfMjLAmec39IyEx_6qawtMGysU/edit?usp=sharing"",""สบก!O46"")"),0)</f>
        <v>0</v>
      </c>
      <c r="M49" s="103"/>
      <c r="N49" s="93">
        <f ca="1">IFERROR(__xludf.DUMMYFUNCTION("IMPORTRANGE(""https://docs.google.com/spreadsheets/d/1Yj_ptqi66GCucihVvJfMjLAmec39IyEx_6qawtMGysU/edit?usp=sharing"",""สบก!S46"")"),0)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490800</v>
      </c>
      <c r="M53" s="127">
        <f t="shared" ca="1" si="39"/>
        <v>245400</v>
      </c>
      <c r="N53" s="127">
        <f t="shared" ca="1" si="39"/>
        <v>158265</v>
      </c>
      <c r="O53" s="126">
        <f t="shared" ref="O53:O55" ca="1" si="40">IF(L53&gt;0,N53*100/L53,0)</f>
        <v>32.246332518337411</v>
      </c>
      <c r="P53" s="126">
        <f t="shared" ref="P53:P55" ca="1" si="41">IF(M53&gt;0,N53*100/M53,0)</f>
        <v>64.492665036674822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490800</v>
      </c>
      <c r="M55" s="127">
        <f t="shared" ca="1" si="43"/>
        <v>245400</v>
      </c>
      <c r="N55" s="127">
        <f t="shared" ca="1" si="43"/>
        <v>158265</v>
      </c>
      <c r="O55" s="126">
        <f t="shared" ca="1" si="40"/>
        <v>32.246332518337411</v>
      </c>
      <c r="P55" s="126">
        <f t="shared" ca="1" si="41"/>
        <v>64.492665036674822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490800</v>
      </c>
      <c r="M57" s="93">
        <f ca="1">IFERROR(__xludf.DUMMYFUNCTION("IMPORTRANGE(""https://docs.google.com/spreadsheets/d/1Yj_ptqi66GCucihVvJfMjLAmec39IyEx_6qawtMGysU/edit?usp=sharing"",""สบก!Z46"")"),245400)</f>
        <v>245400</v>
      </c>
      <c r="N57" s="93">
        <f ca="1">IFERROR(__xludf.DUMMYFUNCTION("IMPORTRANGE(""https://docs.google.com/spreadsheets/d/1Yj_ptqi66GCucihVvJfMjLAmec39IyEx_6qawtMGysU/edit?usp=sharing"",""สบก!AA46"")"),158265)</f>
        <v>158265</v>
      </c>
      <c r="O57" s="94">
        <f ca="1">IF(L57&gt;0,N57*100/L57,0)</f>
        <v>32.246332518337411</v>
      </c>
      <c r="P57" s="94">
        <f ca="1">IF(M57&gt;0,N57*100/M57,0)</f>
        <v>64.492665036674822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IFERROR(__xludf.DUMMYFUNCTION("IMPORTRANGE(""https://docs.google.com/spreadsheets/d/1Yj_ptqi66GCucihVvJfMjLAmec39IyEx_6qawtMGysU/edit?usp=sharing"",""สบก!V46"")"),490800)</f>
        <v>490800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IFERROR(__xludf.DUMMYFUNCTION("IMPORTRANGE(""https://docs.google.com/spreadsheets/d/1Yj_ptqi66GCucihVvJfMjLAmec39IyEx_6qawtMGysU/edit?usp=sharing"",""สบก!W46"")"),0)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IFERROR(__xludf.DUMMYFUNCTION("IMPORTRANGE(""https://docs.google.com/spreadsheets/d/1Yj_ptqi66GCucihVvJfMjLAmec39IyEx_6qawtMGysU/edit?usp=sharing"",""สบก!X46"")"),0)</f>
        <v>0</v>
      </c>
      <c r="M61" s="103"/>
      <c r="N61" s="93">
        <f ca="1">IFERROR(__xludf.DUMMYFUNCTION("IMPORTRANGE(""https://docs.google.com/spreadsheets/d/1Yj_ptqi66GCucihVvJfMjLAmec39IyEx_6qawtMGysU/edit?usp=sharing"",""สบก!AB46"")"),0)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IFERROR(__xludf.DUMMYFUNCTION("IMPORTRANGE(""https://docs.google.com/spreadsheets/d/1XL5vhW3sbDhbH9Cz0tuDiY8C3ctxq1tqvaCgkFb8cCA/edit?usp=sharing"",""มุกดาหาร!I9"")"),2)</f>
        <v>2</v>
      </c>
      <c r="J64" s="148">
        <f ca="1">IFERROR(__xludf.DUMMYFUNCTION("IMPORTRANGE(""https://docs.google.com/spreadsheets/d/1XL5vhW3sbDhbH9Cz0tuDiY8C3ctxq1tqvaCgkFb8cCA/edit?usp=sharing"",""มุกดาหาร!J9"")"),1)</f>
        <v>1</v>
      </c>
      <c r="K64" s="149">
        <f t="shared" ref="K64:K65" ca="1" si="44">IF(I64&gt;0,J64*100/I64,0)</f>
        <v>50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IFERROR(__xludf.DUMMYFUNCTION("IMPORTRANGE(""https://docs.google.com/spreadsheets/d/1XL5vhW3sbDhbH9Cz0tuDiY8C3ctxq1tqvaCgkFb8cCA/edit?usp=sharing"",""มุกดาหาร!I10"")"),80)</f>
        <v>80</v>
      </c>
      <c r="J65" s="148">
        <f ca="1">IFERROR(__xludf.DUMMYFUNCTION("IMPORTRANGE(""https://docs.google.com/spreadsheets/d/1XL5vhW3sbDhbH9Cz0tuDiY8C3ctxq1tqvaCgkFb8cCA/edit?usp=sharing"",""มุกดาหาร!J10"")"),30)</f>
        <v>30</v>
      </c>
      <c r="K65" s="149">
        <f t="shared" ca="1" si="44"/>
        <v>37.5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875800</v>
      </c>
      <c r="M66" s="158">
        <f t="shared" ca="1" si="45"/>
        <v>510400</v>
      </c>
      <c r="N66" s="158">
        <f t="shared" ca="1" si="45"/>
        <v>206123</v>
      </c>
      <c r="O66" s="157">
        <f t="shared" ref="O66:O68" ca="1" si="46">IF(L66&gt;0,N66*100/L66,0)</f>
        <v>23.535396209180178</v>
      </c>
      <c r="P66" s="157">
        <f t="shared" ref="P66:P68" ca="1" si="47">IF(M66&gt;0,N66*100/M66,0)</f>
        <v>40.384600313479623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875800</v>
      </c>
      <c r="M68" s="163">
        <f t="shared" ca="1" si="49"/>
        <v>510400</v>
      </c>
      <c r="N68" s="163">
        <f t="shared" ca="1" si="49"/>
        <v>206123</v>
      </c>
      <c r="O68" s="162">
        <f t="shared" ca="1" si="46"/>
        <v>23.535396209180178</v>
      </c>
      <c r="P68" s="162">
        <f t="shared" ca="1" si="47"/>
        <v>40.384600313479623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875800</v>
      </c>
      <c r="M70" s="176">
        <f ca="1">IFERROR(__xludf.DUMMYFUNCTION("IMPORTRANGE(""https://docs.google.com/spreadsheets/d/1Yj_ptqi66GCucihVvJfMjLAmec39IyEx_6qawtMGysU/edit?usp=sharing"",""สบก!AI46"")"),510400)</f>
        <v>510400</v>
      </c>
      <c r="N70" s="177">
        <f ca="1">IFERROR(__xludf.DUMMYFUNCTION("IMPORTRANGE(""https://docs.google.com/spreadsheets/d/1Yj_ptqi66GCucihVvJfMjLAmec39IyEx_6qawtMGysU/edit?usp=sharing"",""สบก!AJ46"")"),206123)</f>
        <v>206123</v>
      </c>
      <c r="O70" s="178">
        <f ca="1">IF(L70&gt;0,N70*100/L70,0)</f>
        <v>23.535396209180178</v>
      </c>
      <c r="P70" s="178">
        <f ca="1">IF(M70&gt;0,N70*100/M70,0)</f>
        <v>40.384600313479623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IFERROR(__xludf.DUMMYFUNCTION("IMPORTRANGE(""https://docs.google.com/spreadsheets/d/1Yj_ptqi66GCucihVvJfMjLAmec39IyEx_6qawtMGysU/edit?usp=sharing"",""สบก!AE46"")"),193800)</f>
        <v>193800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IFERROR(__xludf.DUMMYFUNCTION("IMPORTRANGE(""https://docs.google.com/spreadsheets/d/1Yj_ptqi66GCucihVvJfMjLAmec39IyEx_6qawtMGysU/edit?usp=sharing"",""สบก!AF46"")"),682000)</f>
        <v>682000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IFERROR(__xludf.DUMMYFUNCTION("IMPORTRANGE(""https://docs.google.com/spreadsheets/d/1Yj_ptqi66GCucihVvJfMjLAmec39IyEx_6qawtMGysU/edit?usp=sharing"",""สบก!AG46"")"),0)</f>
        <v>0</v>
      </c>
      <c r="M74" s="103"/>
      <c r="N74" s="93">
        <f ca="1">IFERROR(__xludf.DUMMYFUNCTION("IMPORTRANGE(""https://docs.google.com/spreadsheets/d/1Yj_ptqi66GCucihVvJfMjLAmec39IyEx_6qawtMGysU/edit?usp=sharing"",""สบก!AK46"")"),0)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IFERROR(__xludf.DUMMYFUNCTION("IMPORTRANGE(""https://docs.google.com/spreadsheets/d/1XL5vhW3sbDhbH9Cz0tuDiY8C3ctxq1tqvaCgkFb8cCA/edit?usp=sharing"",""มุกดาหาร!J16"")"),0)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IFERROR(__xludf.DUMMYFUNCTION("IMPORTRANGE(""https://docs.google.com/spreadsheets/d/1XL5vhW3sbDhbH9Cz0tuDiY8C3ctxq1tqvaCgkFb8cCA/edit?usp=sharing"",""มุกดาหาร!J17"")"),1)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IFERROR(__xludf.DUMMYFUNCTION("IMPORTRANGE(""https://docs.google.com/spreadsheets/d/1XL5vhW3sbDhbH9Cz0tuDiY8C3ctxq1tqvaCgkFb8cCA/edit?usp=sharing"",""มุกดาหาร!J18"")"),1)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IFERROR(__xludf.DUMMYFUNCTION("IMPORTRANGE(""https://docs.google.com/spreadsheets/d/1XL5vhW3sbDhbH9Cz0tuDiY8C3ctxq1tqvaCgkFb8cCA/edit?usp=sharing"",""มุกดาหาร!J19"")"),0)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IFERROR(__xludf.DUMMYFUNCTION("IMPORTRANGE(""https://docs.google.com/spreadsheets/d/1XL5vhW3sbDhbH9Cz0tuDiY8C3ctxq1tqvaCgkFb8cCA/edit?usp=sharing"",""มุกดาหาร!I20"")"),2)</f>
        <v>2</v>
      </c>
      <c r="J80" s="210">
        <f ca="1">IFERROR(__xludf.DUMMYFUNCTION("IMPORTRANGE(""https://docs.google.com/spreadsheets/d/1XL5vhW3sbDhbH9Cz0tuDiY8C3ctxq1tqvaCgkFb8cCA/edit?usp=sharing"",""มุกดาหาร!J20"")"),1)</f>
        <v>1</v>
      </c>
      <c r="K80" s="211">
        <f t="shared" ref="K80:K88" ca="1" si="50">IF(I80&gt;0,J80*100/I80,0)</f>
        <v>50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IFERROR(__xludf.DUMMYFUNCTION("IMPORTRANGE(""https://docs.google.com/spreadsheets/d/1XL5vhW3sbDhbH9Cz0tuDiY8C3ctxq1tqvaCgkFb8cCA/edit?usp=sharing"",""มุกดาหาร!I21"")"),80)</f>
        <v>80</v>
      </c>
      <c r="J81" s="210">
        <f ca="1">IFERROR(__xludf.DUMMYFUNCTION("IMPORTRANGE(""https://docs.google.com/spreadsheets/d/1XL5vhW3sbDhbH9Cz0tuDiY8C3ctxq1tqvaCgkFb8cCA/edit?usp=sharing"",""มุกดาหาร!J21"")"),30)</f>
        <v>30</v>
      </c>
      <c r="K81" s="211">
        <f t="shared" ca="1" si="50"/>
        <v>37.5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IFERROR(__xludf.DUMMYFUNCTION("IMPORTRANGE(""https://docs.google.com/spreadsheets/d/1XL5vhW3sbDhbH9Cz0tuDiY8C3ctxq1tqvaCgkFb8cCA/edit?usp=sharing"",""มุกดาหาร!I22"")"),0)</f>
        <v>0</v>
      </c>
      <c r="J82" s="213">
        <f ca="1">IFERROR(__xludf.DUMMYFUNCTION("IMPORTRANGE(""https://docs.google.com/spreadsheets/d/1XL5vhW3sbDhbH9Cz0tuDiY8C3ctxq1tqvaCgkFb8cCA/edit?usp=sharing"",""มุกดาหาร!J22"")"),0)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IFERROR(__xludf.DUMMYFUNCTION("IMPORTRANGE(""https://docs.google.com/spreadsheets/d/1XL5vhW3sbDhbH9Cz0tuDiY8C3ctxq1tqvaCgkFb8cCA/edit?usp=sharing"",""มุกดาหาร!I23"")"),0)</f>
        <v>0</v>
      </c>
      <c r="J83" s="213">
        <f ca="1">IFERROR(__xludf.DUMMYFUNCTION("IMPORTRANGE(""https://docs.google.com/spreadsheets/d/1XL5vhW3sbDhbH9Cz0tuDiY8C3ctxq1tqvaCgkFb8cCA/edit?usp=sharing"",""มุกดาหาร!J23"")"),0)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IFERROR(__xludf.DUMMYFUNCTION("IMPORTRANGE(""https://docs.google.com/spreadsheets/d/1XL5vhW3sbDhbH9Cz0tuDiY8C3ctxq1tqvaCgkFb8cCA/edit?usp=sharing"",""มุกดาหาร!I24"")"),1)</f>
        <v>1</v>
      </c>
      <c r="J84" s="198">
        <f ca="1">IFERROR(__xludf.DUMMYFUNCTION("IMPORTRANGE(""https://docs.google.com/spreadsheets/d/1XL5vhW3sbDhbH9Cz0tuDiY8C3ctxq1tqvaCgkFb8cCA/edit?usp=sharing"",""มุกดาหาร!J24"")"),1)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IFERROR(__xludf.DUMMYFUNCTION("IMPORTRANGE(""https://docs.google.com/spreadsheets/d/1XL5vhW3sbDhbH9Cz0tuDiY8C3ctxq1tqvaCgkFb8cCA/edit?usp=sharing"",""มุกดาหาร!I25"")"),30)</f>
        <v>30</v>
      </c>
      <c r="J85" s="198">
        <f ca="1">IFERROR(__xludf.DUMMYFUNCTION("IMPORTRANGE(""https://docs.google.com/spreadsheets/d/1XL5vhW3sbDhbH9Cz0tuDiY8C3ctxq1tqvaCgkFb8cCA/edit?usp=sharing"",""มุกดาหาร!J25"")"),30)</f>
        <v>30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IFERROR(__xludf.DUMMYFUNCTION("IMPORTRANGE(""https://docs.google.com/spreadsheets/d/1XL5vhW3sbDhbH9Cz0tuDiY8C3ctxq1tqvaCgkFb8cCA/edit?usp=sharing"",""มุกดาหาร!I26"")"),1)</f>
        <v>1</v>
      </c>
      <c r="J86" s="213">
        <f ca="1">IFERROR(__xludf.DUMMYFUNCTION("IMPORTRANGE(""https://docs.google.com/spreadsheets/d/1XL5vhW3sbDhbH9Cz0tuDiY8C3ctxq1tqvaCgkFb8cCA/edit?usp=sharing"",""มุกดาหาร!J26"")"),0)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IFERROR(__xludf.DUMMYFUNCTION("IMPORTRANGE(""https://docs.google.com/spreadsheets/d/1XL5vhW3sbDhbH9Cz0tuDiY8C3ctxq1tqvaCgkFb8cCA/edit?usp=sharing"",""มุกดาหาร!I27"")"),50)</f>
        <v>50</v>
      </c>
      <c r="J87" s="213">
        <f ca="1">IFERROR(__xludf.DUMMYFUNCTION("IMPORTRANGE(""https://docs.google.com/spreadsheets/d/1XL5vhW3sbDhbH9Cz0tuDiY8C3ctxq1tqvaCgkFb8cCA/edit?usp=sharing"",""มุกดาหาร!J27"")"),0)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IFERROR(__xludf.DUMMYFUNCTION("IMPORTRANGE(""https://docs.google.com/spreadsheets/d/1XL5vhW3sbDhbH9Cz0tuDiY8C3ctxq1tqvaCgkFb8cCA/edit?usp=sharing"",""มุกดาหาร!I28"")"),0)</f>
        <v>0</v>
      </c>
      <c r="J88" s="213">
        <f ca="1">IFERROR(__xludf.DUMMYFUNCTION("IMPORTRANGE(""https://docs.google.com/spreadsheets/d/1XL5vhW3sbDhbH9Cz0tuDiY8C3ctxq1tqvaCgkFb8cCA/edit?usp=sharing"",""มุกดาหาร!J28"")"),0)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IFERROR(__xludf.DUMMYFUNCTION("IMPORTRANGE(""https://docs.google.com/spreadsheets/d/1XL5vhW3sbDhbH9Cz0tuDiY8C3ctxq1tqvaCgkFb8cCA/edit?usp=sharing"",""มุกดาหาร!J29"")"),0)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IFERROR(__xludf.DUMMYFUNCTION("IMPORTRANGE(""https://docs.google.com/spreadsheets/d/1XL5vhW3sbDhbH9Cz0tuDiY8C3ctxq1tqvaCgkFb8cCA/edit?usp=sharing"",""มุกดาหาร!J30"")"),0)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IFERROR(__xludf.DUMMYFUNCTION("IMPORTRANGE(""https://docs.google.com/spreadsheets/d/1XL5vhW3sbDhbH9Cz0tuDiY8C3ctxq1tqvaCgkFb8cCA/edit?usp=sharing"",""มุกดาหาร!I32"")"),4)</f>
        <v>4</v>
      </c>
      <c r="J92" s="148">
        <f ca="1">IFERROR(__xludf.DUMMYFUNCTION("IMPORTRANGE(""https://docs.google.com/spreadsheets/d/1XL5vhW3sbDhbH9Cz0tuDiY8C3ctxq1tqvaCgkFb8cCA/edit?usp=sharing"",""มุกดาหาร!J32"")"),0)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IFERROR(__xludf.DUMMYFUNCTION("IMPORTRANGE(""https://docs.google.com/spreadsheets/d/1XL5vhW3sbDhbH9Cz0tuDiY8C3ctxq1tqvaCgkFb8cCA/edit?usp=sharing"",""มุกดาหาร!I33"")"),1)</f>
        <v>1</v>
      </c>
      <c r="J93" s="148">
        <f ca="1">IFERROR(__xludf.DUMMYFUNCTION("IMPORTRANGE(""https://docs.google.com/spreadsheets/d/1XL5vhW3sbDhbH9Cz0tuDiY8C3ctxq1tqvaCgkFb8cCA/edit?usp=sharing"",""มุกดาหาร!J33"")"),1)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133828</v>
      </c>
      <c r="O94" s="157">
        <f t="shared" ref="O94:O96" ca="1" si="53">IF(L94&gt;0,N94*100/L94,0)</f>
        <v>62.390675990675987</v>
      </c>
      <c r="P94" s="157">
        <f t="shared" ref="P94:P96" ca="1" si="54">IF(M94&gt;0,N94*100/M94,0)</f>
        <v>194.71555361559726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133828</v>
      </c>
      <c r="O96" s="162">
        <f t="shared" ca="1" si="53"/>
        <v>62.390675990675987</v>
      </c>
      <c r="P96" s="162">
        <f t="shared" ca="1" si="54"/>
        <v>194.71555361559726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IFERROR(__xludf.DUMMYFUNCTION("IMPORTRANGE(""https://docs.google.com/spreadsheets/d/1Yj_ptqi66GCucihVvJfMjLAmec39IyEx_6qawtMGysU/edit?usp=sharing"",""สบก!AR46"")"),68730)</f>
        <v>68730</v>
      </c>
      <c r="N98" s="177">
        <f ca="1">IFERROR(__xludf.DUMMYFUNCTION("IMPORTRANGE(""https://docs.google.com/spreadsheets/d/1Yj_ptqi66GCucihVvJfMjLAmec39IyEx_6qawtMGysU/edit?usp=sharing"",""สบก!AS46"")"),41428)</f>
        <v>41428</v>
      </c>
      <c r="O98" s="178">
        <f ca="1">IF(L98&gt;0,N98*100/L98,0)</f>
        <v>33.929565929565932</v>
      </c>
      <c r="P98" s="178">
        <f ca="1">IF(M98&gt;0,N98*100/M98,0)</f>
        <v>60.276444056452789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IFERROR(__xludf.DUMMYFUNCTION("IMPORTRANGE(""https://docs.google.com/spreadsheets/d/1Yj_ptqi66GCucihVvJfMjLAmec39IyEx_6qawtMGysU/edit?usp=sharing"",""สบก!AN46"")"),0)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IFERROR(__xludf.DUMMYFUNCTION("IMPORTRANGE(""https://docs.google.com/spreadsheets/d/1Yj_ptqi66GCucihVvJfMjLAmec39IyEx_6qawtMGysU/edit?usp=sharing"",""สบก!AO46"")"),122100)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IFERROR(__xludf.DUMMYFUNCTION("IMPORTRANGE(""https://docs.google.com/spreadsheets/d/1Yj_ptqi66GCucihVvJfMjLAmec39IyEx_6qawtMGysU/edit?usp=sharing"",""สบก!AP46"")"),92400)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IFERROR(__xludf.DUMMYFUNCTION("IMPORTRANGE(""https://docs.google.com/spreadsheets/d/1Yj_ptqi66GCucihVvJfMjLAmec39IyEx_6qawtMGysU/edit?usp=sharing"",""สบก!AT46"")"),92400)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IFERROR(__xludf.DUMMYFUNCTION("IMPORTRANGE(""https://docs.google.com/spreadsheets/d/1XL5vhW3sbDhbH9Cz0tuDiY8C3ctxq1tqvaCgkFb8cCA/edit?usp=sharing"",""มุกดาหาร!J39"")"),0)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IFERROR(__xludf.DUMMYFUNCTION("IMPORTRANGE(""https://docs.google.com/spreadsheets/d/1XL5vhW3sbDhbH9Cz0tuDiY8C3ctxq1tqvaCgkFb8cCA/edit?usp=sharing"",""มุกดาหาร!J40"")"),1)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IFERROR(__xludf.DUMMYFUNCTION("IMPORTRANGE(""https://docs.google.com/spreadsheets/d/1XL5vhW3sbDhbH9Cz0tuDiY8C3ctxq1tqvaCgkFb8cCA/edit?usp=sharing"",""มุกดาหาร!J41"")"),1)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IFERROR(__xludf.DUMMYFUNCTION("IMPORTRANGE(""https://docs.google.com/spreadsheets/d/1XL5vhW3sbDhbH9Cz0tuDiY8C3ctxq1tqvaCgkFb8cCA/edit?usp=sharing"",""มุกดาหาร!J42"")"),1)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IFERROR(__xludf.DUMMYFUNCTION("IMPORTRANGE(""https://docs.google.com/spreadsheets/d/1XL5vhW3sbDhbH9Cz0tuDiY8C3ctxq1tqvaCgkFb8cCA/edit?usp=sharing"",""มุกดาหาร!I43"")"),1)</f>
        <v>1</v>
      </c>
      <c r="J108" s="213">
        <f ca="1">IFERROR(__xludf.DUMMYFUNCTION("IMPORTRANGE(""https://docs.google.com/spreadsheets/d/1XL5vhW3sbDhbH9Cz0tuDiY8C3ctxq1tqvaCgkFb8cCA/edit?usp=sharing"",""มุกดาหาร!J43"")"),0)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IFERROR(__xludf.DUMMYFUNCTION("IMPORTRANGE(""https://docs.google.com/spreadsheets/d/1XL5vhW3sbDhbH9Cz0tuDiY8C3ctxq1tqvaCgkFb8cCA/edit?usp=sharing"",""มุกดาหาร!I44"")"),4)</f>
        <v>4</v>
      </c>
      <c r="J109" s="213">
        <f ca="1">IFERROR(__xludf.DUMMYFUNCTION("IMPORTRANGE(""https://docs.google.com/spreadsheets/d/1XL5vhW3sbDhbH9Cz0tuDiY8C3ctxq1tqvaCgkFb8cCA/edit?usp=sharing"",""มุกดาหาร!J44"")"),0)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IFERROR(__xludf.DUMMYFUNCTION("IMPORTRANGE(""https://docs.google.com/spreadsheets/d/1XL5vhW3sbDhbH9Cz0tuDiY8C3ctxq1tqvaCgkFb8cCA/edit?usp=sharing"",""มุกดาหาร!I45"")"),4)</f>
        <v>4</v>
      </c>
      <c r="J110" s="213">
        <f ca="1">IFERROR(__xludf.DUMMYFUNCTION("IMPORTRANGE(""https://docs.google.com/spreadsheets/d/1XL5vhW3sbDhbH9Cz0tuDiY8C3ctxq1tqvaCgkFb8cCA/edit?usp=sharing"",""มุกดาหาร!J45"")"),4)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IFERROR(__xludf.DUMMYFUNCTION("IMPORTRANGE(""https://docs.google.com/spreadsheets/d/1XL5vhW3sbDhbH9Cz0tuDiY8C3ctxq1tqvaCgkFb8cCA/edit?usp=sharing"",""มุกดาหาร!I46"")"),4)</f>
        <v>4</v>
      </c>
      <c r="J111" s="213">
        <f ca="1">IFERROR(__xludf.DUMMYFUNCTION("IMPORTRANGE(""https://docs.google.com/spreadsheets/d/1XL5vhW3sbDhbH9Cz0tuDiY8C3ctxq1tqvaCgkFb8cCA/edit?usp=sharing"",""มุกดาหาร!J46"")"),0)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IFERROR(__xludf.DUMMYFUNCTION("IMPORTRANGE(""https://docs.google.com/spreadsheets/d/1XL5vhW3sbDhbH9Cz0tuDiY8C3ctxq1tqvaCgkFb8cCA/edit?usp=sharing"",""มุกดาหาร!I47"")"),4)</f>
        <v>4</v>
      </c>
      <c r="J112" s="213">
        <f ca="1">IFERROR(__xludf.DUMMYFUNCTION("IMPORTRANGE(""https://docs.google.com/spreadsheets/d/1XL5vhW3sbDhbH9Cz0tuDiY8C3ctxq1tqvaCgkFb8cCA/edit?usp=sharing"",""มุกดาหาร!J47"")"),0)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IFERROR(__xludf.DUMMYFUNCTION("IMPORTRANGE(""https://docs.google.com/spreadsheets/d/1XL5vhW3sbDhbH9Cz0tuDiY8C3ctxq1tqvaCgkFb8cCA/edit?usp=sharing"",""มุกดาหาร!I48"")"),1)</f>
        <v>1</v>
      </c>
      <c r="J113" s="213">
        <f ca="1">IFERROR(__xludf.DUMMYFUNCTION("IMPORTRANGE(""https://docs.google.com/spreadsheets/d/1XL5vhW3sbDhbH9Cz0tuDiY8C3ctxq1tqvaCgkFb8cCA/edit?usp=sharing"",""มุกดาหาร!J48"")"),1)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IFERROR(__xludf.DUMMYFUNCTION("IMPORTRANGE(""https://docs.google.com/spreadsheets/d/1XL5vhW3sbDhbH9Cz0tuDiY8C3ctxq1tqvaCgkFb8cCA/edit?usp=sharing"",""มุกดาหาร!J49"")"),0)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IFERROR(__xludf.DUMMYFUNCTION("IMPORTRANGE(""https://docs.google.com/spreadsheets/d/1XL5vhW3sbDhbH9Cz0tuDiY8C3ctxq1tqvaCgkFb8cCA/edit?usp=sharing"",""มุกดาหาร!J50"")"),0)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IFERROR(__xludf.DUMMYFUNCTION("IMPORTRANGE(""https://docs.google.com/spreadsheets/d/1XL5vhW3sbDhbH9Cz0tuDiY8C3ctxq1tqvaCgkFb8cCA/edit?usp=sharing"",""มุกดาหาร!I52"")"),0)</f>
        <v>0</v>
      </c>
      <c r="J117" s="148">
        <f ca="1">IFERROR(__xludf.DUMMYFUNCTION("IMPORTRANGE(""https://docs.google.com/spreadsheets/d/1XL5vhW3sbDhbH9Cz0tuDiY8C3ctxq1tqvaCgkFb8cCA/edit?usp=sharing"",""มุกดาหาร!J52"")"),0)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IFERROR(__xludf.DUMMYFUNCTION("IMPORTRANGE(""https://docs.google.com/spreadsheets/d/1Yj_ptqi66GCucihVvJfMjLAmec39IyEx_6qawtMGysU/edit?usp=sharing"",""สบก!BA46"")"),0)</f>
        <v>0</v>
      </c>
      <c r="N122" s="177">
        <f ca="1">IFERROR(__xludf.DUMMYFUNCTION("IMPORTRANGE(""https://docs.google.com/spreadsheets/d/1Yj_ptqi66GCucihVvJfMjLAmec39IyEx_6qawtMGysU/edit?usp=sharing"",""สบก!BB46"")"),0)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IFERROR(__xludf.DUMMYFUNCTION("IMPORTRANGE(""https://docs.google.com/spreadsheets/d/1Yj_ptqi66GCucihVvJfMjLAmec39IyEx_6qawtMGysU/edit?usp=sharing"",""สบก!AW46"")"),0)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IFERROR(__xludf.DUMMYFUNCTION("IMPORTRANGE(""https://docs.google.com/spreadsheets/d/1Yj_ptqi66GCucihVvJfMjLAmec39IyEx_6qawtMGysU/edit?usp=sharing"",""สบก!AX46"")"),0)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IFERROR(__xludf.DUMMYFUNCTION("IMPORTRANGE(""https://docs.google.com/spreadsheets/d/1Yj_ptqi66GCucihVvJfMjLAmec39IyEx_6qawtMGysU/edit?usp=sharing"",""สบก!AY46"")"),0)</f>
        <v>0</v>
      </c>
      <c r="M126" s="103"/>
      <c r="N126" s="93">
        <f ca="1">IFERROR(__xludf.DUMMYFUNCTION("IMPORTRANGE(""https://docs.google.com/spreadsheets/d/1Yj_ptqi66GCucihVvJfMjLAmec39IyEx_6qawtMGysU/edit?usp=sharing"",""สบก!BC46"")"),0)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IFERROR(__xludf.DUMMYFUNCTION("IMPORTRANGE(""https://docs.google.com/spreadsheets/d/1XL5vhW3sbDhbH9Cz0tuDiY8C3ctxq1tqvaCgkFb8cCA/edit?usp=sharing"",""มุกดาหาร!J58"")"),0)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IFERROR(__xludf.DUMMYFUNCTION("IMPORTRANGE(""https://docs.google.com/spreadsheets/d/1XL5vhW3sbDhbH9Cz0tuDiY8C3ctxq1tqvaCgkFb8cCA/edit?usp=sharing"",""มุกดาหาร!J59"")"),0)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IFERROR(__xludf.DUMMYFUNCTION("IMPORTRANGE(""https://docs.google.com/spreadsheets/d/1XL5vhW3sbDhbH9Cz0tuDiY8C3ctxq1tqvaCgkFb8cCA/edit?usp=sharing"",""มุกดาหาร!J60"")"),0)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IFERROR(__xludf.DUMMYFUNCTION("IMPORTRANGE(""https://docs.google.com/spreadsheets/d/1XL5vhW3sbDhbH9Cz0tuDiY8C3ctxq1tqvaCgkFb8cCA/edit?usp=sharing"",""มุกดาหาร!J61"")"),0)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IFERROR(__xludf.DUMMYFUNCTION("IMPORTRANGE(""https://docs.google.com/spreadsheets/d/1XL5vhW3sbDhbH9Cz0tuDiY8C3ctxq1tqvaCgkFb8cCA/edit?usp=sharing"",""มุกดาหาร!I62"")"),0)</f>
        <v>0</v>
      </c>
      <c r="J132" s="213">
        <f ca="1">IFERROR(__xludf.DUMMYFUNCTION("IMPORTRANGE(""https://docs.google.com/spreadsheets/d/1XL5vhW3sbDhbH9Cz0tuDiY8C3ctxq1tqvaCgkFb8cCA/edit?usp=sharing"",""มุกดาหาร!J62"")"),0)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IFERROR(__xludf.DUMMYFUNCTION("IMPORTRANGE(""https://docs.google.com/spreadsheets/d/1XL5vhW3sbDhbH9Cz0tuDiY8C3ctxq1tqvaCgkFb8cCA/edit?usp=sharing"",""มุกดาหาร!I63"")"),0)</f>
        <v>0</v>
      </c>
      <c r="J133" s="213">
        <f ca="1">IFERROR(__xludf.DUMMYFUNCTION("IMPORTRANGE(""https://docs.google.com/spreadsheets/d/1XL5vhW3sbDhbH9Cz0tuDiY8C3ctxq1tqvaCgkFb8cCA/edit?usp=sharing"",""มุกดาหาร!J63"")"),0)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IFERROR(__xludf.DUMMYFUNCTION("IMPORTRANGE(""https://docs.google.com/spreadsheets/d/1XL5vhW3sbDhbH9Cz0tuDiY8C3ctxq1tqvaCgkFb8cCA/edit?usp=sharing"",""มุกดาหาร!J64"")"),0)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IFERROR(__xludf.DUMMYFUNCTION("IMPORTRANGE(""https://docs.google.com/spreadsheets/d/1XL5vhW3sbDhbH9Cz0tuDiY8C3ctxq1tqvaCgkFb8cCA/edit?usp=sharing"",""มุกดาหาร!J65"")"),0)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IFERROR(__xludf.DUMMYFUNCTION("IMPORTRANGE(""https://docs.google.com/spreadsheets/d/1XL5vhW3sbDhbH9Cz0tuDiY8C3ctxq1tqvaCgkFb8cCA/edit?usp=sharing"",""มุกดาหาร!I68"")"),15)</f>
        <v>15</v>
      </c>
      <c r="J138" s="276">
        <f ca="1">IFERROR(__xludf.DUMMYFUNCTION("IMPORTRANGE(""https://docs.google.com/spreadsheets/d/1XL5vhW3sbDhbH9Cz0tuDiY8C3ctxq1tqvaCgkFb8cCA/edit?usp=sharing"",""มุกดาหาร!J68"")"),0)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227500</v>
      </c>
      <c r="M140" s="158">
        <f t="shared" ca="1" si="64"/>
        <v>136750</v>
      </c>
      <c r="N140" s="158">
        <f t="shared" ca="1" si="64"/>
        <v>68260</v>
      </c>
      <c r="O140" s="157">
        <f t="shared" ref="O140:O142" ca="1" si="65">IF(L140&gt;0,N140*100/L140,0)</f>
        <v>30.004395604395604</v>
      </c>
      <c r="P140" s="157">
        <f t="shared" ref="P140:P142" ca="1" si="66">IF(M140&gt;0,N140*100/M140,0)</f>
        <v>49.915904936014627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227500</v>
      </c>
      <c r="M142" s="163">
        <f t="shared" ca="1" si="68"/>
        <v>136750</v>
      </c>
      <c r="N142" s="163">
        <f t="shared" ca="1" si="68"/>
        <v>68260</v>
      </c>
      <c r="O142" s="162">
        <f t="shared" ca="1" si="65"/>
        <v>30.004395604395604</v>
      </c>
      <c r="P142" s="162">
        <f t="shared" ca="1" si="66"/>
        <v>49.915904936014627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227500</v>
      </c>
      <c r="M144" s="176">
        <f ca="1">IFERROR(__xludf.DUMMYFUNCTION("IMPORTRANGE(""https://docs.google.com/spreadsheets/d/1Yj_ptqi66GCucihVvJfMjLAmec39IyEx_6qawtMGysU/edit?usp=sharing"",""สบก!BJ46"")"),136750)</f>
        <v>136750</v>
      </c>
      <c r="N144" s="177">
        <f ca="1">IFERROR(__xludf.DUMMYFUNCTION("IMPORTRANGE(""https://docs.google.com/spreadsheets/d/1Yj_ptqi66GCucihVvJfMjLAmec39IyEx_6qawtMGysU/edit?usp=sharing"",""สบก!BK46"")"),68260)</f>
        <v>68260</v>
      </c>
      <c r="O144" s="178">
        <f ca="1">IF(L144&gt;0,N144*100/L144,0)</f>
        <v>30.004395604395604</v>
      </c>
      <c r="P144" s="178">
        <f ca="1">IF(M144&gt;0,N144*100/M144,0)</f>
        <v>49.915904936014627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IFERROR(__xludf.DUMMYFUNCTION("IMPORTRANGE(""https://docs.google.com/spreadsheets/d/1Yj_ptqi66GCucihVvJfMjLAmec39IyEx_6qawtMGysU/edit?usp=sharing"",""สบก!BF46"")"),132000)</f>
        <v>132000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IFERROR(__xludf.DUMMYFUNCTION("IMPORTRANGE(""https://docs.google.com/spreadsheets/d/1Yj_ptqi66GCucihVvJfMjLAmec39IyEx_6qawtMGysU/edit?usp=sharing"",""สบก!BG46"")"),95500)</f>
        <v>95500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IFERROR(__xludf.DUMMYFUNCTION("IMPORTRANGE(""https://docs.google.com/spreadsheets/d/1Yj_ptqi66GCucihVvJfMjLAmec39IyEx_6qawtMGysU/edit?usp=sharing"",""สบก!BH46"")"),0)</f>
        <v>0</v>
      </c>
      <c r="M148" s="103"/>
      <c r="N148" s="93">
        <f ca="1">IFERROR(__xludf.DUMMYFUNCTION("IMPORTRANGE(""https://docs.google.com/spreadsheets/d/1Yj_ptqi66GCucihVvJfMjLAmec39IyEx_6qawtMGysU/edit?usp=sharing"",""สบก!BL46"")"),0)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IFERROR(__xludf.DUMMYFUNCTION("IMPORTRANGE(""https://docs.google.com/spreadsheets/d/1XL5vhW3sbDhbH9Cz0tuDiY8C3ctxq1tqvaCgkFb8cCA/edit?usp=sharing"",""มุกดาหาร!I74"")"),4)</f>
        <v>4</v>
      </c>
      <c r="J149" s="284">
        <f ca="1">IFERROR(__xludf.DUMMYFUNCTION("IMPORTRANGE(""https://docs.google.com/spreadsheets/d/1XL5vhW3sbDhbH9Cz0tuDiY8C3ctxq1tqvaCgkFb8cCA/edit?usp=sharing"",""มุกดาหาร!J74"")"),0)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IFERROR(__xludf.DUMMYFUNCTION("IMPORTRANGE(""https://docs.google.com/spreadsheets/d/1XL5vhW3sbDhbH9Cz0tuDiY8C3ctxq1tqvaCgkFb8cCA/edit?usp=sharing"",""มุกดาหาร!J79"")"),0)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IFERROR(__xludf.DUMMYFUNCTION("IMPORTRANGE(""https://docs.google.com/spreadsheets/d/1XL5vhW3sbDhbH9Cz0tuDiY8C3ctxq1tqvaCgkFb8cCA/edit?usp=sharing"",""มุกดาหาร!J80"")"),1)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IFERROR(__xludf.DUMMYFUNCTION("IMPORTRANGE(""https://docs.google.com/spreadsheets/d/1XL5vhW3sbDhbH9Cz0tuDiY8C3ctxq1tqvaCgkFb8cCA/edit?usp=sharing"",""มุกดาหาร!J81"")"),0)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IFERROR(__xludf.DUMMYFUNCTION("IMPORTRANGE(""https://docs.google.com/spreadsheets/d/1XL5vhW3sbDhbH9Cz0tuDiY8C3ctxq1tqvaCgkFb8cCA/edit?usp=sharing"",""มุกดาหาร!J82"")"),0)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IFERROR(__xludf.DUMMYFUNCTION("IMPORTRANGE(""https://docs.google.com/spreadsheets/d/1XL5vhW3sbDhbH9Cz0tuDiY8C3ctxq1tqvaCgkFb8cCA/edit?usp=sharing"",""มุกดาหาร!I83"")"),4)</f>
        <v>4</v>
      </c>
      <c r="J158" s="198">
        <f ca="1">IFERROR(__xludf.DUMMYFUNCTION("IMPORTRANGE(""https://docs.google.com/spreadsheets/d/1XL5vhW3sbDhbH9Cz0tuDiY8C3ctxq1tqvaCgkFb8cCA/edit?usp=sharing"",""มุกดาหาร!J83"")"),0)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IFERROR(__xludf.DUMMYFUNCTION("IMPORTRANGE(""https://docs.google.com/spreadsheets/d/1XL5vhW3sbDhbH9Cz0tuDiY8C3ctxq1tqvaCgkFb8cCA/edit?usp=sharing"",""มุกดาหาร!J84"")"),0)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IFERROR(__xludf.DUMMYFUNCTION("IMPORTRANGE(""https://docs.google.com/spreadsheets/d/1XL5vhW3sbDhbH9Cz0tuDiY8C3ctxq1tqvaCgkFb8cCA/edit?usp=sharing"",""มุกดาหาร!J85"")"),0)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IFERROR(__xludf.DUMMYFUNCTION("IMPORTRANGE(""https://docs.google.com/spreadsheets/d/1XL5vhW3sbDhbH9Cz0tuDiY8C3ctxq1tqvaCgkFb8cCA/edit?usp=sharing"",""มุกดาหาร!J86"")"),0)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IFERROR(__xludf.DUMMYFUNCTION("IMPORTRANGE(""https://docs.google.com/spreadsheets/d/1XL5vhW3sbDhbH9Cz0tuDiY8C3ctxq1tqvaCgkFb8cCA/edit?usp=sharing"",""มุกดาหาร!J87"")"),0)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IFERROR(__xludf.DUMMYFUNCTION("IMPORTRANGE(""https://docs.google.com/spreadsheets/d/1XL5vhW3sbDhbH9Cz0tuDiY8C3ctxq1tqvaCgkFb8cCA/edit?usp=sharing"",""มุกดาหาร!J88"")"),0)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IFERROR(__xludf.DUMMYFUNCTION("IMPORTRANGE(""https://docs.google.com/spreadsheets/d/1XL5vhW3sbDhbH9Cz0tuDiY8C3ctxq1tqvaCgkFb8cCA/edit?usp=sharing"",""มุกดาหาร!I89"")"),3)</f>
        <v>3</v>
      </c>
      <c r="J164" s="292">
        <f ca="1">IFERROR(__xludf.DUMMYFUNCTION("IMPORTRANGE(""https://docs.google.com/spreadsheets/d/1XL5vhW3sbDhbH9Cz0tuDiY8C3ctxq1tqvaCgkFb8cCA/edit?usp=sharing"",""มุกดาหาร!J89"")"),0)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IFERROR(__xludf.DUMMYFUNCTION("IMPORTRANGE(""https://docs.google.com/spreadsheets/d/1XL5vhW3sbDhbH9Cz0tuDiY8C3ctxq1tqvaCgkFb8cCA/edit?usp=sharing"",""มุกดาหาร!J94"")"),0)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IFERROR(__xludf.DUMMYFUNCTION("IMPORTRANGE(""https://docs.google.com/spreadsheets/d/1XL5vhW3sbDhbH9Cz0tuDiY8C3ctxq1tqvaCgkFb8cCA/edit?usp=sharing"",""มุกดาหาร!J95"")"),1)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IFERROR(__xludf.DUMMYFUNCTION("IMPORTRANGE(""https://docs.google.com/spreadsheets/d/1XL5vhW3sbDhbH9Cz0tuDiY8C3ctxq1tqvaCgkFb8cCA/edit?usp=sharing"",""มุกดาหาร!J96"")"),1)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IFERROR(__xludf.DUMMYFUNCTION("IMPORTRANGE(""https://docs.google.com/spreadsheets/d/1XL5vhW3sbDhbH9Cz0tuDiY8C3ctxq1tqvaCgkFb8cCA/edit?usp=sharing"",""มุกดาหาร!J97"")"),0)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IFERROR(__xludf.DUMMYFUNCTION("IMPORTRANGE(""https://docs.google.com/spreadsheets/d/1XL5vhW3sbDhbH9Cz0tuDiY8C3ctxq1tqvaCgkFb8cCA/edit?usp=sharing"",""มุกดาหาร!I98"")"),3)</f>
        <v>3</v>
      </c>
      <c r="J173" s="198">
        <f ca="1">IFERROR(__xludf.DUMMYFUNCTION("IMPORTRANGE(""https://docs.google.com/spreadsheets/d/1XL5vhW3sbDhbH9Cz0tuDiY8C3ctxq1tqvaCgkFb8cCA/edit?usp=sharing"",""มุกดาหาร!J98"")"),0)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IFERROR(__xludf.DUMMYFUNCTION("IMPORTRANGE(""https://docs.google.com/spreadsheets/d/1XL5vhW3sbDhbH9Cz0tuDiY8C3ctxq1tqvaCgkFb8cCA/edit?usp=sharing"",""มุกดาหาร!J99"")"),0)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IFERROR(__xludf.DUMMYFUNCTION("IMPORTRANGE(""https://docs.google.com/spreadsheets/d/1XL5vhW3sbDhbH9Cz0tuDiY8C3ctxq1tqvaCgkFb8cCA/edit?usp=sharing"",""มุกดาหาร!J100"")"),0)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IFERROR(__xludf.DUMMYFUNCTION("IMPORTRANGE(""https://docs.google.com/spreadsheets/d/1XL5vhW3sbDhbH9Cz0tuDiY8C3ctxq1tqvaCgkFb8cCA/edit?usp=sharing"",""มุกดาหาร!I101"")"),1)</f>
        <v>1</v>
      </c>
      <c r="J176" s="292">
        <f ca="1">IFERROR(__xludf.DUMMYFUNCTION("IMPORTRANGE(""https://docs.google.com/spreadsheets/d/1XL5vhW3sbDhbH9Cz0tuDiY8C3ctxq1tqvaCgkFb8cCA/edit?usp=sharing"",""มุกดาหาร!J101"")"),0)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IFERROR(__xludf.DUMMYFUNCTION("IMPORTRANGE(""https://docs.google.com/spreadsheets/d/1XL5vhW3sbDhbH9Cz0tuDiY8C3ctxq1tqvaCgkFb8cCA/edit?usp=sharing"",""มุกดาหาร!J106"")"),0)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IFERROR(__xludf.DUMMYFUNCTION("IMPORTRANGE(""https://docs.google.com/spreadsheets/d/1XL5vhW3sbDhbH9Cz0tuDiY8C3ctxq1tqvaCgkFb8cCA/edit?usp=sharing"",""มุกดาหาร!J107"")"),1)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IFERROR(__xludf.DUMMYFUNCTION("IMPORTRANGE(""https://docs.google.com/spreadsheets/d/1XL5vhW3sbDhbH9Cz0tuDiY8C3ctxq1tqvaCgkFb8cCA/edit?usp=sharing"",""มุกดาหาร!J108"")"),1)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IFERROR(__xludf.DUMMYFUNCTION("IMPORTRANGE(""https://docs.google.com/spreadsheets/d/1XL5vhW3sbDhbH9Cz0tuDiY8C3ctxq1tqvaCgkFb8cCA/edit?usp=sharing"",""มุกดาหาร!J109"")"),0)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IFERROR(__xludf.DUMMYFUNCTION("IMPORTRANGE(""https://docs.google.com/spreadsheets/d/1XL5vhW3sbDhbH9Cz0tuDiY8C3ctxq1tqvaCgkFb8cCA/edit?usp=sharing"",""มุกดาหาร!I110"")"),1)</f>
        <v>1</v>
      </c>
      <c r="J185" s="213">
        <f ca="1">IFERROR(__xludf.DUMMYFUNCTION("IMPORTRANGE(""https://docs.google.com/spreadsheets/d/1XL5vhW3sbDhbH9Cz0tuDiY8C3ctxq1tqvaCgkFb8cCA/edit?usp=sharing"",""มุกดาหาร!J110"")"),0)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IFERROR(__xludf.DUMMYFUNCTION("IMPORTRANGE(""https://docs.google.com/spreadsheets/d/1XL5vhW3sbDhbH9Cz0tuDiY8C3ctxq1tqvaCgkFb8cCA/edit?usp=sharing"",""มุกดาหาร!I111"")"),1)</f>
        <v>1</v>
      </c>
      <c r="J186" s="213">
        <f ca="1">IFERROR(__xludf.DUMMYFUNCTION("IMPORTRANGE(""https://docs.google.com/spreadsheets/d/1XL5vhW3sbDhbH9Cz0tuDiY8C3ctxq1tqvaCgkFb8cCA/edit?usp=sharing"",""มุกดาหาร!J111"")"),0)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IFERROR(__xludf.DUMMYFUNCTION("IMPORTRANGE(""https://docs.google.com/spreadsheets/d/1XL5vhW3sbDhbH9Cz0tuDiY8C3ctxq1tqvaCgkFb8cCA/edit?usp=sharing"",""มุกดาหาร!J112"")"),0)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IFERROR(__xludf.DUMMYFUNCTION("IMPORTRANGE(""https://docs.google.com/spreadsheets/d/1XL5vhW3sbDhbH9Cz0tuDiY8C3ctxq1tqvaCgkFb8cCA/edit?usp=sharing"",""มุกดาหาร!J113"")"),0)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IFERROR(__xludf.DUMMYFUNCTION("IMPORTRANGE(""https://docs.google.com/spreadsheets/d/1XL5vhW3sbDhbH9Cz0tuDiY8C3ctxq1tqvaCgkFb8cCA/edit?usp=sharing"",""มุกดาหาร!I114"")"),40000)</f>
        <v>40000</v>
      </c>
      <c r="J189" s="292">
        <f ca="1">IFERROR(__xludf.DUMMYFUNCTION("IMPORTRANGE(""https://docs.google.com/spreadsheets/d/1XL5vhW3sbDhbH9Cz0tuDiY8C3ctxq1tqvaCgkFb8cCA/edit?usp=sharing"",""มุกดาหาร!J114"")"),0)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IFERROR(__xludf.DUMMYFUNCTION("IMPORTRANGE(""https://docs.google.com/spreadsheets/d/1XL5vhW3sbDhbH9Cz0tuDiY8C3ctxq1tqvaCgkFb8cCA/edit?usp=sharing"",""มุกดาหาร!J119"")"),0)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IFERROR(__xludf.DUMMYFUNCTION("IMPORTRANGE(""https://docs.google.com/spreadsheets/d/1XL5vhW3sbDhbH9Cz0tuDiY8C3ctxq1tqvaCgkFb8cCA/edit?usp=sharing"",""มุกดาหาร!J120"")"),1)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IFERROR(__xludf.DUMMYFUNCTION("IMPORTRANGE(""https://docs.google.com/spreadsheets/d/1XL5vhW3sbDhbH9Cz0tuDiY8C3ctxq1tqvaCgkFb8cCA/edit?usp=sharing"",""มุกดาหาร!J121"")"),1)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IFERROR(__xludf.DUMMYFUNCTION("IMPORTRANGE(""https://docs.google.com/spreadsheets/d/1XL5vhW3sbDhbH9Cz0tuDiY8C3ctxq1tqvaCgkFb8cCA/edit?usp=sharing"",""มุกดาหาร!J122"")"),0)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IFERROR(__xludf.DUMMYFUNCTION("IMPORTRANGE(""https://docs.google.com/spreadsheets/d/1XL5vhW3sbDhbH9Cz0tuDiY8C3ctxq1tqvaCgkFb8cCA/edit?usp=sharing"",""มุกดาหาร!I124"")"),40000)</f>
        <v>40000</v>
      </c>
      <c r="J199" s="198">
        <f ca="1">IFERROR(__xludf.DUMMYFUNCTION("IMPORTRANGE(""https://docs.google.com/spreadsheets/d/1XL5vhW3sbDhbH9Cz0tuDiY8C3ctxq1tqvaCgkFb8cCA/edit?usp=sharing"",""มุกดาหาร!J124"")"),0)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IFERROR(__xludf.DUMMYFUNCTION("IMPORTRANGE(""https://docs.google.com/spreadsheets/d/1XL5vhW3sbDhbH9Cz0tuDiY8C3ctxq1tqvaCgkFb8cCA/edit?usp=sharing"",""มุกดาหาร!I125"")"),40000)</f>
        <v>40000</v>
      </c>
      <c r="J200" s="198">
        <f ca="1">IFERROR(__xludf.DUMMYFUNCTION("IMPORTRANGE(""https://docs.google.com/spreadsheets/d/1XL5vhW3sbDhbH9Cz0tuDiY8C3ctxq1tqvaCgkFb8cCA/edit?usp=sharing"",""มุกดาหาร!J125"")"),0)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IFERROR(__xludf.DUMMYFUNCTION("IMPORTRANGE(""https://docs.google.com/spreadsheets/d/1XL5vhW3sbDhbH9Cz0tuDiY8C3ctxq1tqvaCgkFb8cCA/edit?usp=sharing"",""มุกดาหาร!I126"")"),15)</f>
        <v>15</v>
      </c>
      <c r="J201" s="198">
        <f ca="1">IFERROR(__xludf.DUMMYFUNCTION("IMPORTRANGE(""https://docs.google.com/spreadsheets/d/1XL5vhW3sbDhbH9Cz0tuDiY8C3ctxq1tqvaCgkFb8cCA/edit?usp=sharing"",""มุกดาหาร!J126"")"),0)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IFERROR(__xludf.DUMMYFUNCTION("IMPORTRANGE(""https://docs.google.com/spreadsheets/d/1XL5vhW3sbDhbH9Cz0tuDiY8C3ctxq1tqvaCgkFb8cCA/edit?usp=sharing"",""มุกดาหาร!J127"")"),0)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IFERROR(__xludf.DUMMYFUNCTION("IMPORTRANGE(""https://docs.google.com/spreadsheets/d/1XL5vhW3sbDhbH9Cz0tuDiY8C3ctxq1tqvaCgkFb8cCA/edit?usp=sharing"",""มุกดาหาร!J128"")"),0)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IFERROR(__xludf.DUMMYFUNCTION("IMPORTRANGE(""https://docs.google.com/spreadsheets/d/1XL5vhW3sbDhbH9Cz0tuDiY8C3ctxq1tqvaCgkFb8cCA/edit?usp=sharing"",""มุกดาหาร!I129"")"),0)</f>
        <v>0</v>
      </c>
      <c r="J204" s="292">
        <f ca="1">IFERROR(__xludf.DUMMYFUNCTION("IMPORTRANGE(""https://docs.google.com/spreadsheets/d/1XL5vhW3sbDhbH9Cz0tuDiY8C3ctxq1tqvaCgkFb8cCA/edit?usp=sharing"",""มุกดาหาร!J129"")"),0)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IFERROR(__xludf.DUMMYFUNCTION("IMPORTRANGE(""https://docs.google.com/spreadsheets/d/1XL5vhW3sbDhbH9Cz0tuDiY8C3ctxq1tqvaCgkFb8cCA/edit?usp=sharing"",""มุกดาหาร!J134"")"),0)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IFERROR(__xludf.DUMMYFUNCTION("IMPORTRANGE(""https://docs.google.com/spreadsheets/d/1XL5vhW3sbDhbH9Cz0tuDiY8C3ctxq1tqvaCgkFb8cCA/edit?usp=sharing"",""มุกดาหาร!J135"")"),0)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IFERROR(__xludf.DUMMYFUNCTION("IMPORTRANGE(""https://docs.google.com/spreadsheets/d/1XL5vhW3sbDhbH9Cz0tuDiY8C3ctxq1tqvaCgkFb8cCA/edit?usp=sharing"",""มุกดาหาร!J136"")"),0)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IFERROR(__xludf.DUMMYFUNCTION("IMPORTRANGE(""https://docs.google.com/spreadsheets/d/1XL5vhW3sbDhbH9Cz0tuDiY8C3ctxq1tqvaCgkFb8cCA/edit?usp=sharing"",""มุกดาหาร!J137"")"),0)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IFERROR(__xludf.DUMMYFUNCTION("IMPORTRANGE(""https://docs.google.com/spreadsheets/d/1XL5vhW3sbDhbH9Cz0tuDiY8C3ctxq1tqvaCgkFb8cCA/edit?usp=sharing"",""มุกดาหาร!I138"")"),0)</f>
        <v>0</v>
      </c>
      <c r="J213" s="213">
        <f ca="1">IFERROR(__xludf.DUMMYFUNCTION("IMPORTRANGE(""https://docs.google.com/spreadsheets/d/1XL5vhW3sbDhbH9Cz0tuDiY8C3ctxq1tqvaCgkFb8cCA/edit?usp=sharing"",""มุกดาหาร!J138"")"),0)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IFERROR(__xludf.DUMMYFUNCTION("IMPORTRANGE(""https://docs.google.com/spreadsheets/d/1XL5vhW3sbDhbH9Cz0tuDiY8C3ctxq1tqvaCgkFb8cCA/edit?usp=sharing"",""มุกดาหาร!I140"")"),0)</f>
        <v>0</v>
      </c>
      <c r="J215" s="213">
        <f ca="1">IFERROR(__xludf.DUMMYFUNCTION("IMPORTRANGE(""https://docs.google.com/spreadsheets/d/1XL5vhW3sbDhbH9Cz0tuDiY8C3ctxq1tqvaCgkFb8cCA/edit?usp=sharing"",""มุกดาหาร!J140"")"),0)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IFERROR(__xludf.DUMMYFUNCTION("IMPORTRANGE(""https://docs.google.com/spreadsheets/d/1XL5vhW3sbDhbH9Cz0tuDiY8C3ctxq1tqvaCgkFb8cCA/edit?usp=sharing"",""มุกดาหาร!I141"")"),0)</f>
        <v>0</v>
      </c>
      <c r="J216" s="213">
        <f ca="1">IFERROR(__xludf.DUMMYFUNCTION("IMPORTRANGE(""https://docs.google.com/spreadsheets/d/1XL5vhW3sbDhbH9Cz0tuDiY8C3ctxq1tqvaCgkFb8cCA/edit?usp=sharing"",""มุกดาหาร!J141"")"),0)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IFERROR(__xludf.DUMMYFUNCTION("IMPORTRANGE(""https://docs.google.com/spreadsheets/d/1XL5vhW3sbDhbH9Cz0tuDiY8C3ctxq1tqvaCgkFb8cCA/edit?usp=sharing"",""มุกดาหาร!J142"")"),0)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IFERROR(__xludf.DUMMYFUNCTION("IMPORTRANGE(""https://docs.google.com/spreadsheets/d/1XL5vhW3sbDhbH9Cz0tuDiY8C3ctxq1tqvaCgkFb8cCA/edit?usp=sharing"",""มุกดาหาร!J143"")"),0)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IFERROR(__xludf.DUMMYFUNCTION("IMPORTRANGE(""https://docs.google.com/spreadsheets/d/1XL5vhW3sbDhbH9Cz0tuDiY8C3ctxq1tqvaCgkFb8cCA/edit?usp=sharing"",""มุกดาหาร!I144"")"),13)</f>
        <v>13</v>
      </c>
      <c r="J219" s="276">
        <f ca="1">IFERROR(__xludf.DUMMYFUNCTION("IMPORTRANGE(""https://docs.google.com/spreadsheets/d/1XL5vhW3sbDhbH9Cz0tuDiY8C3ctxq1tqvaCgkFb8cCA/edit?usp=sharing"",""มุกดาหาร!J144"")"),13)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IFERROR(__xludf.DUMMYFUNCTION("IMPORTRANGE(""https://docs.google.com/spreadsheets/d/1Yj_ptqi66GCucihVvJfMjLAmec39IyEx_6qawtMGysU/edit?usp=sharing"",""สบก!BS46"")"),19295)</f>
        <v>19295</v>
      </c>
      <c r="N224" s="177">
        <f ca="1">IFERROR(__xludf.DUMMYFUNCTION("IMPORTRANGE(""https://docs.google.com/spreadsheets/d/1Yj_ptqi66GCucihVvJfMjLAmec39IyEx_6qawtMGysU/edit?usp=sharing"",""สบก!BT46"")"),19295)</f>
        <v>19295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IFERROR(__xludf.DUMMYFUNCTION("IMPORTRANGE(""https://docs.google.com/spreadsheets/d/1Yj_ptqi66GCucihVvJfMjLAmec39IyEx_6qawtMGysU/edit?usp=sharing"",""สบก!BO46"")"),0)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IFERROR(__xludf.DUMMYFUNCTION("IMPORTRANGE(""https://docs.google.com/spreadsheets/d/1Yj_ptqi66GCucihVvJfMjLAmec39IyEx_6qawtMGysU/edit?usp=sharing"",""สบก!BP46"")"),19295)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IFERROR(__xludf.DUMMYFUNCTION("IMPORTRANGE(""https://docs.google.com/spreadsheets/d/1Yj_ptqi66GCucihVvJfMjLAmec39IyEx_6qawtMGysU/edit?usp=sharing"",""สบก!BQ46"")"),0)</f>
        <v>0</v>
      </c>
      <c r="M228" s="103"/>
      <c r="N228" s="93">
        <f ca="1">IFERROR(__xludf.DUMMYFUNCTION("IMPORTRANGE(""https://docs.google.com/spreadsheets/d/1Yj_ptqi66GCucihVvJfMjLAmec39IyEx_6qawtMGysU/edit?usp=sharing"",""สบก!BU46"")"),0)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IFERROR(__xludf.DUMMYFUNCTION("IMPORTRANGE(""https://docs.google.com/spreadsheets/d/1XL5vhW3sbDhbH9Cz0tuDiY8C3ctxq1tqvaCgkFb8cCA/edit?usp=sharing"",""มุกดาหาร!I149"")"),13)</f>
        <v>13</v>
      </c>
      <c r="J229" s="276">
        <f ca="1">IFERROR(__xludf.DUMMYFUNCTION("IMPORTRANGE(""https://docs.google.com/spreadsheets/d/1XL5vhW3sbDhbH9Cz0tuDiY8C3ctxq1tqvaCgkFb8cCA/edit?usp=sharing"",""มุกดาหาร!J149"")"),13)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IFERROR(__xludf.DUMMYFUNCTION("IMPORTRANGE(""https://docs.google.com/spreadsheets/d/1XL5vhW3sbDhbH9Cz0tuDiY8C3ctxq1tqvaCgkFb8cCA/edit?usp=sharing"",""มุกดาหาร!J151"")"),0)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IFERROR(__xludf.DUMMYFUNCTION("IMPORTRANGE(""https://docs.google.com/spreadsheets/d/1XL5vhW3sbDhbH9Cz0tuDiY8C3ctxq1tqvaCgkFb8cCA/edit?usp=sharing"",""มุกดาหาร!J152"")"),1)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IFERROR(__xludf.DUMMYFUNCTION("IMPORTRANGE(""https://docs.google.com/spreadsheets/d/1XL5vhW3sbDhbH9Cz0tuDiY8C3ctxq1tqvaCgkFb8cCA/edit?usp=sharing"",""มุกดาหาร!J153"")"),1)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IFERROR(__xludf.DUMMYFUNCTION("IMPORTRANGE(""https://docs.google.com/spreadsheets/d/1XL5vhW3sbDhbH9Cz0tuDiY8C3ctxq1tqvaCgkFb8cCA/edit?usp=sharing"",""มุกดาหาร!J154"")"),1)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IFERROR(__xludf.DUMMYFUNCTION("IMPORTRANGE(""https://docs.google.com/spreadsheets/d/1XL5vhW3sbDhbH9Cz0tuDiY8C3ctxq1tqvaCgkFb8cCA/edit?usp=sharing"",""มุกดาหาร!I155"")"),13)</f>
        <v>13</v>
      </c>
      <c r="J235" s="198">
        <f ca="1">IFERROR(__xludf.DUMMYFUNCTION("IMPORTRANGE(""https://docs.google.com/spreadsheets/d/1XL5vhW3sbDhbH9Cz0tuDiY8C3ctxq1tqvaCgkFb8cCA/edit?usp=sharing"",""มุกดาหาร!J155"")"),13)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IFERROR(__xludf.DUMMYFUNCTION("IMPORTRANGE(""https://docs.google.com/spreadsheets/d/1XL5vhW3sbDhbH9Cz0tuDiY8C3ctxq1tqvaCgkFb8cCA/edit?usp=sharing"",""มุกดาหาร!J156"")"),0)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IFERROR(__xludf.DUMMYFUNCTION("IMPORTRANGE(""https://docs.google.com/spreadsheets/d/1XL5vhW3sbDhbH9Cz0tuDiY8C3ctxq1tqvaCgkFb8cCA/edit?usp=sharing"",""มุกดาหาร!J157"")"),0)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IFERROR(__xludf.DUMMYFUNCTION("IMPORTRANGE(""https://docs.google.com/spreadsheets/d/1XL5vhW3sbDhbH9Cz0tuDiY8C3ctxq1tqvaCgkFb8cCA/edit?usp=sharing"",""มุกดาหาร!I158"")"),0)</f>
        <v>0</v>
      </c>
      <c r="J238" s="276">
        <f ca="1">IFERROR(__xludf.DUMMYFUNCTION("IMPORTRANGE(""https://docs.google.com/spreadsheets/d/1XL5vhW3sbDhbH9Cz0tuDiY8C3ctxq1tqvaCgkFb8cCA/edit?usp=sharing"",""มุกดาหาร!J158"")"),0)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IFERROR(__xludf.DUMMYFUNCTION("IMPORTRANGE(""https://docs.google.com/spreadsheets/d/1XL5vhW3sbDhbH9Cz0tuDiY8C3ctxq1tqvaCgkFb8cCA/edit?usp=sharing"",""มุกดาหาร!J159"")"),"")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IFERROR(__xludf.DUMMYFUNCTION("IMPORTRANGE(""https://docs.google.com/spreadsheets/d/1XL5vhW3sbDhbH9Cz0tuDiY8C3ctxq1tqvaCgkFb8cCA/edit?usp=sharing"",""มุกดาหาร!J161"")"),0)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IFERROR(__xludf.DUMMYFUNCTION("IMPORTRANGE(""https://docs.google.com/spreadsheets/d/1XL5vhW3sbDhbH9Cz0tuDiY8C3ctxq1tqvaCgkFb8cCA/edit?usp=sharing"",""มุกดาหาร!J162"")"),0)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IFERROR(__xludf.DUMMYFUNCTION("IMPORTRANGE(""https://docs.google.com/spreadsheets/d/1XL5vhW3sbDhbH9Cz0tuDiY8C3ctxq1tqvaCgkFb8cCA/edit?usp=sharing"",""มุกดาหาร!J163"")"),0)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IFERROR(__xludf.DUMMYFUNCTION("IMPORTRANGE(""https://docs.google.com/spreadsheets/d/1XL5vhW3sbDhbH9Cz0tuDiY8C3ctxq1tqvaCgkFb8cCA/edit?usp=sharing"",""มุกดาหาร!I164"")"),0)</f>
        <v>0</v>
      </c>
      <c r="J244" s="197">
        <f ca="1">IFERROR(__xludf.DUMMYFUNCTION("IMPORTRANGE(""https://docs.google.com/spreadsheets/d/1XL5vhW3sbDhbH9Cz0tuDiY8C3ctxq1tqvaCgkFb8cCA/edit?usp=sharing"",""มุกดาหาร!J164"")"),0)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IFERROR(__xludf.DUMMYFUNCTION("IMPORTRANGE(""https://docs.google.com/spreadsheets/d/1XL5vhW3sbDhbH9Cz0tuDiY8C3ctxq1tqvaCgkFb8cCA/edit?usp=sharing"",""มุกดาหาร!J165"")"),0)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IFERROR(__xludf.DUMMYFUNCTION("IMPORTRANGE(""https://docs.google.com/spreadsheets/d/1XL5vhW3sbDhbH9Cz0tuDiY8C3ctxq1tqvaCgkFb8cCA/edit?usp=sharing"",""มุกดาหาร!J166"")"),0)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IFERROR(__xludf.DUMMYFUNCTION("IMPORTRANGE(""https://docs.google.com/spreadsheets/d/1XL5vhW3sbDhbH9Cz0tuDiY8C3ctxq1tqvaCgkFb8cCA/edit?usp=sharing"",""มุกดาหาร!I169"")"),0)</f>
        <v>0</v>
      </c>
      <c r="J249" s="324">
        <f ca="1">IFERROR(__xludf.DUMMYFUNCTION("IMPORTRANGE(""https://docs.google.com/spreadsheets/d/1XL5vhW3sbDhbH9Cz0tuDiY8C3ctxq1tqvaCgkFb8cCA/edit?usp=sharing"",""มุกดาหาร!J169"")"),0)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IFERROR(__xludf.DUMMYFUNCTION("IMPORTRANGE(""https://docs.google.com/spreadsheets/d/1Yj_ptqi66GCucihVvJfMjLAmec39IyEx_6qawtMGysU/edit?usp=sharing"",""สบก!CB46"")"),0)</f>
        <v>0</v>
      </c>
      <c r="N254" s="177">
        <f ca="1">IFERROR(__xludf.DUMMYFUNCTION("IMPORTRANGE(""https://docs.google.com/spreadsheets/d/1Yj_ptqi66GCucihVvJfMjLAmec39IyEx_6qawtMGysU/edit?usp=sharing"",""สบก!CC46"")"),0)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IFERROR(__xludf.DUMMYFUNCTION("IMPORTRANGE(""https://docs.google.com/spreadsheets/d/1Yj_ptqi66GCucihVvJfMjLAmec39IyEx_6qawtMGysU/edit?usp=sharing"",""สบก!BX46"")"),0)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IFERROR(__xludf.DUMMYFUNCTION("IMPORTRANGE(""https://docs.google.com/spreadsheets/d/1Yj_ptqi66GCucihVvJfMjLAmec39IyEx_6qawtMGysU/edit?usp=sharing"",""สบก!BY46"")"),0)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IFERROR(__xludf.DUMMYFUNCTION("IMPORTRANGE(""https://docs.google.com/spreadsheets/d/1Yj_ptqi66GCucihVvJfMjLAmec39IyEx_6qawtMGysU/edit?usp=sharing"",""สบก!BZ46"")"),0)</f>
        <v>0</v>
      </c>
      <c r="M258" s="103"/>
      <c r="N258" s="93">
        <f ca="1">IFERROR(__xludf.DUMMYFUNCTION("IMPORTRANGE(""https://docs.google.com/spreadsheets/d/1Yj_ptqi66GCucihVvJfMjLAmec39IyEx_6qawtMGysU/edit?usp=sharing"",""สบก!CD46"")"),0)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IFERROR(__xludf.DUMMYFUNCTION("IMPORTRANGE(""https://docs.google.com/spreadsheets/d/1XL5vhW3sbDhbH9Cz0tuDiY8C3ctxq1tqvaCgkFb8cCA/edit?usp=sharing"",""มุกดาหาร!J175"")"),0)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IFERROR(__xludf.DUMMYFUNCTION("IMPORTRANGE(""https://docs.google.com/spreadsheets/d/1XL5vhW3sbDhbH9Cz0tuDiY8C3ctxq1tqvaCgkFb8cCA/edit?usp=sharing"",""มุกดาหาร!J176"")"),0)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IFERROR(__xludf.DUMMYFUNCTION("IMPORTRANGE(""https://docs.google.com/spreadsheets/d/1XL5vhW3sbDhbH9Cz0tuDiY8C3ctxq1tqvaCgkFb8cCA/edit?usp=sharing"",""มุกดาหาร!J177"")"),0)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IFERROR(__xludf.DUMMYFUNCTION("IMPORTRANGE(""https://docs.google.com/spreadsheets/d/1XL5vhW3sbDhbH9Cz0tuDiY8C3ctxq1tqvaCgkFb8cCA/edit?usp=sharing"",""มุกดาหาร!J178"")"),0)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IFERROR(__xludf.DUMMYFUNCTION("IMPORTRANGE(""https://docs.google.com/spreadsheets/d/1XL5vhW3sbDhbH9Cz0tuDiY8C3ctxq1tqvaCgkFb8cCA/edit?usp=sharing"",""มุกดาหาร!I179"")"),0)</f>
        <v>0</v>
      </c>
      <c r="J264" s="198">
        <f ca="1">IFERROR(__xludf.DUMMYFUNCTION("IMPORTRANGE(""https://docs.google.com/spreadsheets/d/1XL5vhW3sbDhbH9Cz0tuDiY8C3ctxq1tqvaCgkFb8cCA/edit?usp=sharing"",""มุกดาหาร!J179"")"),0)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IFERROR(__xludf.DUMMYFUNCTION("IMPORTRANGE(""https://docs.google.com/spreadsheets/d/1XL5vhW3sbDhbH9Cz0tuDiY8C3ctxq1tqvaCgkFb8cCA/edit?usp=sharing"",""มุกดาหาร!I180"")"),0)</f>
        <v>0</v>
      </c>
      <c r="J265" s="198">
        <f ca="1">IFERROR(__xludf.DUMMYFUNCTION("IMPORTRANGE(""https://docs.google.com/spreadsheets/d/1XL5vhW3sbDhbH9Cz0tuDiY8C3ctxq1tqvaCgkFb8cCA/edit?usp=sharing"",""มุกดาหาร!J180"")"),0)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IFERROR(__xludf.DUMMYFUNCTION("IMPORTRANGE(""https://docs.google.com/spreadsheets/d/1XL5vhW3sbDhbH9Cz0tuDiY8C3ctxq1tqvaCgkFb8cCA/edit?usp=sharing"",""มุกดาหาร!I181"")"),0)</f>
        <v>0</v>
      </c>
      <c r="J266" s="198">
        <f ca="1">IFERROR(__xludf.DUMMYFUNCTION("IMPORTRANGE(""https://docs.google.com/spreadsheets/d/1XL5vhW3sbDhbH9Cz0tuDiY8C3ctxq1tqvaCgkFb8cCA/edit?usp=sharing"",""มุกดาหาร!J181"")"),0)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IFERROR(__xludf.DUMMYFUNCTION("IMPORTRANGE(""https://docs.google.com/spreadsheets/d/1XL5vhW3sbDhbH9Cz0tuDiY8C3ctxq1tqvaCgkFb8cCA/edit?usp=sharing"",""มุกดาหาร!I182"")"),0)</f>
        <v>0</v>
      </c>
      <c r="J267" s="198">
        <f ca="1">IFERROR(__xludf.DUMMYFUNCTION("IMPORTRANGE(""https://docs.google.com/spreadsheets/d/1XL5vhW3sbDhbH9Cz0tuDiY8C3ctxq1tqvaCgkFb8cCA/edit?usp=sharing"",""มุกดาหาร!J182"")"),0)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IFERROR(__xludf.DUMMYFUNCTION("IMPORTRANGE(""https://docs.google.com/spreadsheets/d/1XL5vhW3sbDhbH9Cz0tuDiY8C3ctxq1tqvaCgkFb8cCA/edit?usp=sharing"",""มุกดาหาร!J183"")"),0)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IFERROR(__xludf.DUMMYFUNCTION("IMPORTRANGE(""https://docs.google.com/spreadsheets/d/1XL5vhW3sbDhbH9Cz0tuDiY8C3ctxq1tqvaCgkFb8cCA/edit?usp=sharing"",""มุกดาหาร!J184"")"),0)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IFERROR(__xludf.DUMMYFUNCTION("IMPORTRANGE(""https://docs.google.com/spreadsheets/d/1XL5vhW3sbDhbH9Cz0tuDiY8C3ctxq1tqvaCgkFb8cCA/edit?usp=sharing"",""มุกดาหาร!I185"")"),15)</f>
        <v>15</v>
      </c>
      <c r="J270" s="324">
        <f ca="1">IFERROR(__xludf.DUMMYFUNCTION("IMPORTRANGE(""https://docs.google.com/spreadsheets/d/1XL5vhW3sbDhbH9Cz0tuDiY8C3ctxq1tqvaCgkFb8cCA/edit?usp=sharing"",""มุกดาหาร!J185"")"),15)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18860</v>
      </c>
      <c r="O271" s="157">
        <f t="shared" ref="O271:O273" ca="1" si="84">IF(L271&gt;0,N271*100/L271,0)</f>
        <v>34.166666666666664</v>
      </c>
      <c r="P271" s="157">
        <f t="shared" ref="P271:P273" ca="1" si="85">IF(M271&gt;0,N271*100/M271,0)</f>
        <v>58.480620155038757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18860</v>
      </c>
      <c r="O273" s="162">
        <f t="shared" ca="1" si="84"/>
        <v>34.166666666666664</v>
      </c>
      <c r="P273" s="162">
        <f t="shared" ca="1" si="85"/>
        <v>58.480620155038757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IFERROR(__xludf.DUMMYFUNCTION("IMPORTRANGE(""https://docs.google.com/spreadsheets/d/1Yj_ptqi66GCucihVvJfMjLAmec39IyEx_6qawtMGysU/edit?usp=sharing"",""สบก!CK46"")"),32250)</f>
        <v>32250</v>
      </c>
      <c r="N275" s="177">
        <f ca="1">IFERROR(__xludf.DUMMYFUNCTION("IMPORTRANGE(""https://docs.google.com/spreadsheets/d/1Yj_ptqi66GCucihVvJfMjLAmec39IyEx_6qawtMGysU/edit?usp=sharing"",""สบก!CL46"")"),18860)</f>
        <v>18860</v>
      </c>
      <c r="O275" s="178">
        <f ca="1">IF(L275&gt;0,N275*100/L275,0)</f>
        <v>34.166666666666664</v>
      </c>
      <c r="P275" s="178">
        <f ca="1">IF(M275&gt;0,N275*100/M275,0)</f>
        <v>58.480620155038757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IFERROR(__xludf.DUMMYFUNCTION("IMPORTRANGE(""https://docs.google.com/spreadsheets/d/1Yj_ptqi66GCucihVvJfMjLAmec39IyEx_6qawtMGysU/edit?usp=sharing"",""สบก!CG46"")"),0)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IFERROR(__xludf.DUMMYFUNCTION("IMPORTRANGE(""https://docs.google.com/spreadsheets/d/1Yj_ptqi66GCucihVvJfMjLAmec39IyEx_6qawtMGysU/edit?usp=sharing"",""สบก!CH46"")"),55200)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IFERROR(__xludf.DUMMYFUNCTION("IMPORTRANGE(""https://docs.google.com/spreadsheets/d/1Yj_ptqi66GCucihVvJfMjLAmec39IyEx_6qawtMGysU/edit?usp=sharing"",""สบก!CI46"")"),0)</f>
        <v>0</v>
      </c>
      <c r="M279" s="103"/>
      <c r="N279" s="93">
        <f ca="1">IFERROR(__xludf.DUMMYFUNCTION("IMPORTRANGE(""https://docs.google.com/spreadsheets/d/1Yj_ptqi66GCucihVvJfMjLAmec39IyEx_6qawtMGysU/edit?usp=sharing"",""สบก!CM46"")"),0)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IFERROR(__xludf.DUMMYFUNCTION("IMPORTRANGE(""https://docs.google.com/spreadsheets/d/1XL5vhW3sbDhbH9Cz0tuDiY8C3ctxq1tqvaCgkFb8cCA/edit?usp=sharing"",""มุกดาหาร!J191"")"),0)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IFERROR(__xludf.DUMMYFUNCTION("IMPORTRANGE(""https://docs.google.com/spreadsheets/d/1XL5vhW3sbDhbH9Cz0tuDiY8C3ctxq1tqvaCgkFb8cCA/edit?usp=sharing"",""มุกดาหาร!J192"")"),1)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IFERROR(__xludf.DUMMYFUNCTION("IMPORTRANGE(""https://docs.google.com/spreadsheets/d/1XL5vhW3sbDhbH9Cz0tuDiY8C3ctxq1tqvaCgkFb8cCA/edit?usp=sharing"",""มุกดาหาร!J193"")"),0)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IFERROR(__xludf.DUMMYFUNCTION("IMPORTRANGE(""https://docs.google.com/spreadsheets/d/1XL5vhW3sbDhbH9Cz0tuDiY8C3ctxq1tqvaCgkFb8cCA/edit?usp=sharing"",""มุกดาหาร!J194"")"),1)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IFERROR(__xludf.DUMMYFUNCTION("IMPORTRANGE(""https://docs.google.com/spreadsheets/d/1XL5vhW3sbDhbH9Cz0tuDiY8C3ctxq1tqvaCgkFb8cCA/edit?usp=sharing"",""มุกดาหาร!I195"")"),15)</f>
        <v>15</v>
      </c>
      <c r="J285" s="198">
        <f ca="1">IFERROR(__xludf.DUMMYFUNCTION("IMPORTRANGE(""https://docs.google.com/spreadsheets/d/1XL5vhW3sbDhbH9Cz0tuDiY8C3ctxq1tqvaCgkFb8cCA/edit?usp=sharing"",""มุกดาหาร!J195"")"),15)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IFERROR(__xludf.DUMMYFUNCTION("IMPORTRANGE(""https://docs.google.com/spreadsheets/d/1XL5vhW3sbDhbH9Cz0tuDiY8C3ctxq1tqvaCgkFb8cCA/edit?usp=sharing"",""มุกดาหาร!J196"")"),0)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IFERROR(__xludf.DUMMYFUNCTION("IMPORTRANGE(""https://docs.google.com/spreadsheets/d/1XL5vhW3sbDhbH9Cz0tuDiY8C3ctxq1tqvaCgkFb8cCA/edit?usp=sharing"",""มุกดาหาร!J197"")"),0)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IFERROR(__xludf.DUMMYFUNCTION("IMPORTRANGE(""https://docs.google.com/spreadsheets/d/1XL5vhW3sbDhbH9Cz0tuDiY8C3ctxq1tqvaCgkFb8cCA/edit?usp=sharing"",""มุกดาหาร!I199"")"),0)</f>
        <v>0</v>
      </c>
      <c r="J289" s="324">
        <f ca="1">IFERROR(__xludf.DUMMYFUNCTION("IMPORTRANGE(""https://docs.google.com/spreadsheets/d/1XL5vhW3sbDhbH9Cz0tuDiY8C3ctxq1tqvaCgkFb8cCA/edit?usp=sharing"",""มุกดาหาร!J199"")"),0)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IFERROR(__xludf.DUMMYFUNCTION("IMPORTRANGE(""https://docs.google.com/spreadsheets/d/1Yj_ptqi66GCucihVvJfMjLAmec39IyEx_6qawtMGysU/edit?usp=sharing"",""สบก!CT46"")"),0)</f>
        <v>0</v>
      </c>
      <c r="N294" s="177">
        <f ca="1">IFERROR(__xludf.DUMMYFUNCTION("IMPORTRANGE(""https://docs.google.com/spreadsheets/d/1Yj_ptqi66GCucihVvJfMjLAmec39IyEx_6qawtMGysU/edit?usp=sharing"",""สบก!CU46"")"),0)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IFERROR(__xludf.DUMMYFUNCTION("IMPORTRANGE(""https://docs.google.com/spreadsheets/d/1Yj_ptqi66GCucihVvJfMjLAmec39IyEx_6qawtMGysU/edit?usp=sharing"",""สบก!CP46"")"),0)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IFERROR(__xludf.DUMMYFUNCTION("IMPORTRANGE(""https://docs.google.com/spreadsheets/d/1Yj_ptqi66GCucihVvJfMjLAmec39IyEx_6qawtMGysU/edit?usp=sharing"",""สบก!CQ46"")"),0)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IFERROR(__xludf.DUMMYFUNCTION("IMPORTRANGE(""https://docs.google.com/spreadsheets/d/1Yj_ptqi66GCucihVvJfMjLAmec39IyEx_6qawtMGysU/edit?usp=sharing"",""สบก!CR46"")"),0)</f>
        <v>0</v>
      </c>
      <c r="M298" s="103"/>
      <c r="N298" s="93">
        <f ca="1">IFERROR(__xludf.DUMMYFUNCTION("IMPORTRANGE(""https://docs.google.com/spreadsheets/d/1Yj_ptqi66GCucihVvJfMjLAmec39IyEx_6qawtMGysU/edit?usp=sharing"",""สบก!CV46"")"),0)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IFERROR(__xludf.DUMMYFUNCTION("IMPORTRANGE(""https://docs.google.com/spreadsheets/d/1XL5vhW3sbDhbH9Cz0tuDiY8C3ctxq1tqvaCgkFb8cCA/edit?usp=sharing"",""มุกดาหาร!J205"")"),0)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IFERROR(__xludf.DUMMYFUNCTION("IMPORTRANGE(""https://docs.google.com/spreadsheets/d/1XL5vhW3sbDhbH9Cz0tuDiY8C3ctxq1tqvaCgkFb8cCA/edit?usp=sharing"",""มุกดาหาร!J206"")"),0)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IFERROR(__xludf.DUMMYFUNCTION("IMPORTRANGE(""https://docs.google.com/spreadsheets/d/1XL5vhW3sbDhbH9Cz0tuDiY8C3ctxq1tqvaCgkFb8cCA/edit?usp=sharing"",""มุกดาหาร!J207"")"),0)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IFERROR(__xludf.DUMMYFUNCTION("IMPORTRANGE(""https://docs.google.com/spreadsheets/d/1XL5vhW3sbDhbH9Cz0tuDiY8C3ctxq1tqvaCgkFb8cCA/edit?usp=sharing"",""มุกดาหาร!J208"")"),0)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IFERROR(__xludf.DUMMYFUNCTION("IMPORTRANGE(""https://docs.google.com/spreadsheets/d/1XL5vhW3sbDhbH9Cz0tuDiY8C3ctxq1tqvaCgkFb8cCA/edit?usp=sharing"",""มุกดาหาร!I209"")"),0)</f>
        <v>0</v>
      </c>
      <c r="J304" s="213">
        <f ca="1">IFERROR(__xludf.DUMMYFUNCTION("IMPORTRANGE(""https://docs.google.com/spreadsheets/d/1XL5vhW3sbDhbH9Cz0tuDiY8C3ctxq1tqvaCgkFb8cCA/edit?usp=sharing"",""มุกดาหาร!J209"")"),0)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IFERROR(__xludf.DUMMYFUNCTION("IMPORTRANGE(""https://docs.google.com/spreadsheets/d/1XL5vhW3sbDhbH9Cz0tuDiY8C3ctxq1tqvaCgkFb8cCA/edit?usp=sharing"",""มุกดาหาร!I211"")"),0)</f>
        <v>0</v>
      </c>
      <c r="J306" s="213">
        <f ca="1">IFERROR(__xludf.DUMMYFUNCTION("IMPORTRANGE(""https://docs.google.com/spreadsheets/d/1XL5vhW3sbDhbH9Cz0tuDiY8C3ctxq1tqvaCgkFb8cCA/edit?usp=sharing"",""มุกดาหาร!J211"")"),0)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IFERROR(__xludf.DUMMYFUNCTION("IMPORTRANGE(""https://docs.google.com/spreadsheets/d/1XL5vhW3sbDhbH9Cz0tuDiY8C3ctxq1tqvaCgkFb8cCA/edit?usp=sharing"",""มุกดาหาร!J212"")"),0)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IFERROR(__xludf.DUMMYFUNCTION("IMPORTRANGE(""https://docs.google.com/spreadsheets/d/1XL5vhW3sbDhbH9Cz0tuDiY8C3ctxq1tqvaCgkFb8cCA/edit?usp=sharing"",""มุกดาหาร!J213"")"),0)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IFERROR(__xludf.DUMMYFUNCTION("IMPORTRANGE(""https://docs.google.com/spreadsheets/d/1XL5vhW3sbDhbH9Cz0tuDiY8C3ctxq1tqvaCgkFb8cCA/edit?usp=sharing"",""มุกดาหาร!I214"")"),0)</f>
        <v>0</v>
      </c>
      <c r="J309" s="341">
        <f ca="1">IFERROR(__xludf.DUMMYFUNCTION("IMPORTRANGE(""https://docs.google.com/spreadsheets/d/1XL5vhW3sbDhbH9Cz0tuDiY8C3ctxq1tqvaCgkFb8cCA/edit?usp=sharing"",""มุกดาหาร!J214"")"),0)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IFERROR(__xludf.DUMMYFUNCTION("IMPORTRANGE(""https://docs.google.com/spreadsheets/d/1Yj_ptqi66GCucihVvJfMjLAmec39IyEx_6qawtMGysU/edit?usp=sharing"",""สบก!DC46"")"),0)</f>
        <v>0</v>
      </c>
      <c r="N314" s="177">
        <f ca="1">IFERROR(__xludf.DUMMYFUNCTION("IMPORTRANGE(""https://docs.google.com/spreadsheets/d/1Yj_ptqi66GCucihVvJfMjLAmec39IyEx_6qawtMGysU/edit?usp=sharing"",""สบก!DD46"")"),0)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IFERROR(__xludf.DUMMYFUNCTION("IMPORTRANGE(""https://docs.google.com/spreadsheets/d/1Yj_ptqi66GCucihVvJfMjLAmec39IyEx_6qawtMGysU/edit?usp=sharing"",""สบก!CY46"")"),0)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IFERROR(__xludf.DUMMYFUNCTION("IMPORTRANGE(""https://docs.google.com/spreadsheets/d/1Yj_ptqi66GCucihVvJfMjLAmec39IyEx_6qawtMGysU/edit?usp=sharing"",""สบก!CZ46"")"),0)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IFERROR(__xludf.DUMMYFUNCTION("IMPORTRANGE(""https://docs.google.com/spreadsheets/d/1Yj_ptqi66GCucihVvJfMjLAmec39IyEx_6qawtMGysU/edit?usp=sharing"",""สบก!DA46"")"),0)</f>
        <v>0</v>
      </c>
      <c r="M318" s="103"/>
      <c r="N318" s="93">
        <f ca="1">IFERROR(__xludf.DUMMYFUNCTION("IMPORTRANGE(""https://docs.google.com/spreadsheets/d/1Yj_ptqi66GCucihVvJfMjLAmec39IyEx_6qawtMGysU/edit?usp=sharing"",""สบก!DE46"")"),0)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IFERROR(__xludf.DUMMYFUNCTION("IMPORTRANGE(""https://docs.google.com/spreadsheets/d/1XL5vhW3sbDhbH9Cz0tuDiY8C3ctxq1tqvaCgkFb8cCA/edit?usp=sharing"",""มุกดาหาร!J220"")"),0)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IFERROR(__xludf.DUMMYFUNCTION("IMPORTRANGE(""https://docs.google.com/spreadsheets/d/1XL5vhW3sbDhbH9Cz0tuDiY8C3ctxq1tqvaCgkFb8cCA/edit?usp=sharing"",""มุกดาหาร!J221"")"),0)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IFERROR(__xludf.DUMMYFUNCTION("IMPORTRANGE(""https://docs.google.com/spreadsheets/d/1XL5vhW3sbDhbH9Cz0tuDiY8C3ctxq1tqvaCgkFb8cCA/edit?usp=sharing"",""มุกดาหาร!J222"")"),0)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IFERROR(__xludf.DUMMYFUNCTION("IMPORTRANGE(""https://docs.google.com/spreadsheets/d/1XL5vhW3sbDhbH9Cz0tuDiY8C3ctxq1tqvaCgkFb8cCA/edit?usp=sharing"",""มุกดาหาร!J223"")"),0)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IFERROR(__xludf.DUMMYFUNCTION("IMPORTRANGE(""https://docs.google.com/spreadsheets/d/1XL5vhW3sbDhbH9Cz0tuDiY8C3ctxq1tqvaCgkFb8cCA/edit?usp=sharing"",""มุกดาหาร!I224"")"),0)</f>
        <v>0</v>
      </c>
      <c r="J324" s="213">
        <f ca="1">IFERROR(__xludf.DUMMYFUNCTION("IMPORTRANGE(""https://docs.google.com/spreadsheets/d/1XL5vhW3sbDhbH9Cz0tuDiY8C3ctxq1tqvaCgkFb8cCA/edit?usp=sharing"",""มุกดาหาร!J224"")"),0)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IFERROR(__xludf.DUMMYFUNCTION("IMPORTRANGE(""https://docs.google.com/spreadsheets/d/1XL5vhW3sbDhbH9Cz0tuDiY8C3ctxq1tqvaCgkFb8cCA/edit?usp=sharing"",""มุกดาหาร!J225"")"),0)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IFERROR(__xludf.DUMMYFUNCTION("IMPORTRANGE(""https://docs.google.com/spreadsheets/d/1XL5vhW3sbDhbH9Cz0tuDiY8C3ctxq1tqvaCgkFb8cCA/edit?usp=sharing"",""มุกดาหาร!J226"")"),0)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IFERROR(__xludf.DUMMYFUNCTION("IMPORTRANGE(""https://docs.google.com/spreadsheets/d/1XL5vhW3sbDhbH9Cz0tuDiY8C3ctxq1tqvaCgkFb8cCA/edit?usp=sharing"",""มุกดาหาร!I228"")"),225)</f>
        <v>225</v>
      </c>
      <c r="J328" s="347">
        <f ca="1">IFERROR(__xludf.DUMMYFUNCTION("IMPORTRANGE(""https://docs.google.com/spreadsheets/d/1XL5vhW3sbDhbH9Cz0tuDiY8C3ctxq1tqvaCgkFb8cCA/edit?usp=sharing"",""มุกดาหาร!J228"")"),51)</f>
        <v>51</v>
      </c>
      <c r="K328" s="325">
        <f ca="1">IF(I328&gt;0,J328*100/I328,0)</f>
        <v>22.666666666666668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843710</v>
      </c>
      <c r="M329" s="158">
        <f t="shared" ca="1" si="98"/>
        <v>378060</v>
      </c>
      <c r="N329" s="158">
        <f t="shared" ca="1" si="98"/>
        <v>364908</v>
      </c>
      <c r="O329" s="157">
        <f t="shared" ref="O329:O331" ca="1" si="99">IF(L329&gt;0,N329*100/L329,0)</f>
        <v>43.250405945170733</v>
      </c>
      <c r="P329" s="157">
        <f t="shared" ref="P329:P331" ca="1" si="100">IF(M329&gt;0,N329*100/M329,0)</f>
        <v>96.521187113156643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843710</v>
      </c>
      <c r="M331" s="163">
        <f t="shared" ca="1" si="102"/>
        <v>378060</v>
      </c>
      <c r="N331" s="163">
        <f t="shared" ca="1" si="102"/>
        <v>364908</v>
      </c>
      <c r="O331" s="162">
        <f t="shared" ca="1" si="99"/>
        <v>43.250405945170733</v>
      </c>
      <c r="P331" s="162">
        <f t="shared" ca="1" si="100"/>
        <v>96.521187113156643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696710</v>
      </c>
      <c r="M333" s="176">
        <f ca="1">IFERROR(__xludf.DUMMYFUNCTION("IMPORTRANGE(""https://docs.google.com/spreadsheets/d/1Yj_ptqi66GCucihVvJfMjLAmec39IyEx_6qawtMGysU/edit?usp=sharing"",""สบก!DL46"")"),378060)</f>
        <v>378060</v>
      </c>
      <c r="N333" s="177">
        <f ca="1">IFERROR(__xludf.DUMMYFUNCTION("IMPORTRANGE(""https://docs.google.com/spreadsheets/d/1Yj_ptqi66GCucihVvJfMjLAmec39IyEx_6qawtMGysU/edit?usp=sharing"",""สบก!DM46"")"),225908)</f>
        <v>225908</v>
      </c>
      <c r="O333" s="178">
        <f ca="1">IF(L333&gt;0,N333*100/L333,0)</f>
        <v>32.424968781846104</v>
      </c>
      <c r="P333" s="178">
        <f ca="1">IF(M333&gt;0,N333*100/M333,0)</f>
        <v>59.754536316986723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IFERROR(__xludf.DUMMYFUNCTION("IMPORTRANGE(""https://docs.google.com/spreadsheets/d/1Yj_ptqi66GCucihVvJfMjLAmec39IyEx_6qawtMGysU/edit?usp=sharing"",""สบก!DH46"")"),306000)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IFERROR(__xludf.DUMMYFUNCTION("IMPORTRANGE(""https://docs.google.com/spreadsheets/d/1Yj_ptqi66GCucihVvJfMjLAmec39IyEx_6qawtMGysU/edit?usp=sharing"",""สบก!DI46"")"),390710)</f>
        <v>390710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IFERROR(__xludf.DUMMYFUNCTION("IMPORTRANGE(""https://docs.google.com/spreadsheets/d/1Yj_ptqi66GCucihVvJfMjLAmec39IyEx_6qawtMGysU/edit?usp=sharing"",""สบก!DJ46"")"),147000)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IFERROR(__xludf.DUMMYFUNCTION("IMPORTRANGE(""https://docs.google.com/spreadsheets/d/1Yj_ptqi66GCucihVvJfMjLAmec39IyEx_6qawtMGysU/edit?usp=sharing"",""สบก!DN46"")"),139000)</f>
        <v>139000</v>
      </c>
      <c r="O337" s="103">
        <f ca="1">IF(L337&gt;0,N337*100/L337,0)</f>
        <v>94.557823129251702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IFERROR(__xludf.DUMMYFUNCTION("IMPORTRANGE(""https://docs.google.com/spreadsheets/d/1XL5vhW3sbDhbH9Cz0tuDiY8C3ctxq1tqvaCgkFb8cCA/edit?usp=sharing"",""มุกดาหาร!I234"")"),0)</f>
        <v>0</v>
      </c>
      <c r="J339" s="197">
        <f ca="1">IFERROR(__xludf.DUMMYFUNCTION("IMPORTRANGE(""https://docs.google.com/spreadsheets/d/1XL5vhW3sbDhbH9Cz0tuDiY8C3ctxq1tqvaCgkFb8cCA/edit?usp=sharing"",""มุกดาหาร!J234"")"),86)</f>
        <v>86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IFERROR(__xludf.DUMMYFUNCTION("IMPORTRANGE(""https://docs.google.com/spreadsheets/d/1XL5vhW3sbDhbH9Cz0tuDiY8C3ctxq1tqvaCgkFb8cCA/edit?usp=sharing"",""มุกดาหาร!I235"")"),1800)</f>
        <v>1800</v>
      </c>
      <c r="J340" s="197">
        <f ca="1">IFERROR(__xludf.DUMMYFUNCTION("IMPORTRANGE(""https://docs.google.com/spreadsheets/d/1XL5vhW3sbDhbH9Cz0tuDiY8C3ctxq1tqvaCgkFb8cCA/edit?usp=sharing"",""มุกดาหาร!J235"")"),685.969999999999)</f>
        <v>685.969999999999</v>
      </c>
      <c r="K340" s="350">
        <f t="shared" ca="1" si="103"/>
        <v>38.109444444444385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IFERROR(__xludf.DUMMYFUNCTION("IMPORTRANGE(""https://docs.google.com/spreadsheets/d/1XL5vhW3sbDhbH9Cz0tuDiY8C3ctxq1tqvaCgkFb8cCA/edit?usp=sharing"",""มุกดาหาร!I236"")"),225)</f>
        <v>225</v>
      </c>
      <c r="J341" s="197">
        <f ca="1">IFERROR(__xludf.DUMMYFUNCTION("IMPORTRANGE(""https://docs.google.com/spreadsheets/d/1XL5vhW3sbDhbH9Cz0tuDiY8C3ctxq1tqvaCgkFb8cCA/edit?usp=sharing"",""มุกดาหาร!J236"")"),81)</f>
        <v>81</v>
      </c>
      <c r="K341" s="350">
        <f t="shared" ca="1" si="103"/>
        <v>36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IFERROR(__xludf.DUMMYFUNCTION("IMPORTRANGE(""https://docs.google.com/spreadsheets/d/1XL5vhW3sbDhbH9Cz0tuDiY8C3ctxq1tqvaCgkFb8cCA/edit?usp=sharing"",""มุกดาหาร!I237"")"),0)</f>
        <v>0</v>
      </c>
      <c r="J342" s="197">
        <f ca="1">IFERROR(__xludf.DUMMYFUNCTION("IMPORTRANGE(""https://docs.google.com/spreadsheets/d/1XL5vhW3sbDhbH9Cz0tuDiY8C3ctxq1tqvaCgkFb8cCA/edit?usp=sharing"",""มุกดาหาร!J237"")"),572.85)</f>
        <v>572.85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IFERROR(__xludf.DUMMYFUNCTION("IMPORTRANGE(""https://docs.google.com/spreadsheets/d/1XL5vhW3sbDhbH9Cz0tuDiY8C3ctxq1tqvaCgkFb8cCA/edit?usp=sharing"",""มุกดาหาร!I238"")"),225)</f>
        <v>225</v>
      </c>
      <c r="J343" s="197">
        <f ca="1">IFERROR(__xludf.DUMMYFUNCTION("IMPORTRANGE(""https://docs.google.com/spreadsheets/d/1XL5vhW3sbDhbH9Cz0tuDiY8C3ctxq1tqvaCgkFb8cCA/edit?usp=sharing"",""มุกดาหาร!J238"")"),0)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IFERROR(__xludf.DUMMYFUNCTION("IMPORTRANGE(""https://docs.google.com/spreadsheets/d/1XL5vhW3sbDhbH9Cz0tuDiY8C3ctxq1tqvaCgkFb8cCA/edit?usp=sharing"",""มุกดาหาร!I239"")"),0)</f>
        <v>0</v>
      </c>
      <c r="J344" s="197">
        <f ca="1">IFERROR(__xludf.DUMMYFUNCTION("IMPORTRANGE(""https://docs.google.com/spreadsheets/d/1XL5vhW3sbDhbH9Cz0tuDiY8C3ctxq1tqvaCgkFb8cCA/edit?usp=sharing"",""มุกดาหาร!J239"")"),0)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IFERROR(__xludf.DUMMYFUNCTION("IMPORTRANGE(""https://docs.google.com/spreadsheets/d/1XL5vhW3sbDhbH9Cz0tuDiY8C3ctxq1tqvaCgkFb8cCA/edit?usp=sharing"",""มุกดาหาร!I240"")"),225)</f>
        <v>225</v>
      </c>
      <c r="J345" s="197">
        <f ca="1">IFERROR(__xludf.DUMMYFUNCTION("IMPORTRANGE(""https://docs.google.com/spreadsheets/d/1XL5vhW3sbDhbH9Cz0tuDiY8C3ctxq1tqvaCgkFb8cCA/edit?usp=sharing"",""มุกดาหาร!J240"")"),51)</f>
        <v>51</v>
      </c>
      <c r="K345" s="350">
        <f t="shared" ca="1" si="103"/>
        <v>22.666666666666668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IFERROR(__xludf.DUMMYFUNCTION("IMPORTRANGE(""https://docs.google.com/spreadsheets/d/1XL5vhW3sbDhbH9Cz0tuDiY8C3ctxq1tqvaCgkFb8cCA/edit?usp=sharing"",""มุกดาหาร!I241"")"),0)</f>
        <v>0</v>
      </c>
      <c r="J346" s="197">
        <f ca="1">IFERROR(__xludf.DUMMYFUNCTION("IMPORTRANGE(""https://docs.google.com/spreadsheets/d/1XL5vhW3sbDhbH9Cz0tuDiY8C3ctxq1tqvaCgkFb8cCA/edit?usp=sharing"",""มุกดาหาร!J241"")"),356.93)</f>
        <v>356.93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IFERROR(__xludf.DUMMYFUNCTION("IMPORTRANGE(""https://docs.google.com/spreadsheets/d/1XL5vhW3sbDhbH9Cz0tuDiY8C3ctxq1tqvaCgkFb8cCA/edit?usp=sharing"",""มุกดาหาร!L242"")"),2511478)</f>
        <v>2511478</v>
      </c>
      <c r="M347" s="366"/>
      <c r="N347" s="366">
        <f ca="1">IFERROR(__xludf.DUMMYFUNCTION("IMPORTRANGE(""https://docs.google.com/spreadsheets/d/1XL5vhW3sbDhbH9Cz0tuDiY8C3ctxq1tqvaCgkFb8cCA/edit?usp=sharing"",""มุกดาหาร!M242"")"),498633)</f>
        <v>498633</v>
      </c>
      <c r="O347" s="366">
        <f ca="1">+IF(L347&gt;0,N347*100/L347,0)</f>
        <v>19.85416555510341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IFERROR(__xludf.DUMMYFUNCTION("IMPORTRANGE(""https://docs.google.com/spreadsheets/d/1XL5vhW3sbDhbH9Cz0tuDiY8C3ctxq1tqvaCgkFb8cCA/edit?usp=sharing"",""มุกดาหาร!I244"")"),190)</f>
        <v>190</v>
      </c>
      <c r="J349" s="379">
        <f ca="1">IFERROR(__xludf.DUMMYFUNCTION("IMPORTRANGE(""https://docs.google.com/spreadsheets/d/1XL5vhW3sbDhbH9Cz0tuDiY8C3ctxq1tqvaCgkFb8cCA/edit?usp=sharing"",""มุกดาหาร!J244"")"),0)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IFERROR(__xludf.DUMMYFUNCTION("IMPORTRANGE(""https://docs.google.com/spreadsheets/d/1XL5vhW3sbDhbH9Cz0tuDiY8C3ctxq1tqvaCgkFb8cCA/edit?usp=sharing"",""มุกดาหาร!L244"")"),445930)</f>
        <v>445930</v>
      </c>
      <c r="M349" s="381"/>
      <c r="N349" s="381">
        <f ca="1">IFERROR(__xludf.DUMMYFUNCTION("IMPORTRANGE(""https://docs.google.com/spreadsheets/d/1XL5vhW3sbDhbH9Cz0tuDiY8C3ctxq1tqvaCgkFb8cCA/edit?usp=sharing"",""มุกดาหาร!M244"")"),97103)</f>
        <v>97103</v>
      </c>
      <c r="O349" s="381">
        <f ca="1">+IF(L349&gt;0,N349*100/L349,0)</f>
        <v>21.775390756396742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IFERROR(__xludf.DUMMYFUNCTION("IMPORTRANGE(""https://docs.google.com/spreadsheets/d/1XL5vhW3sbDhbH9Cz0tuDiY8C3ctxq1tqvaCgkFb8cCA/edit?usp=sharing"",""มุกดาหาร!I245"")"),65)</f>
        <v>65</v>
      </c>
      <c r="J350" s="379">
        <f ca="1">IFERROR(__xludf.DUMMYFUNCTION("IMPORTRANGE(""https://docs.google.com/spreadsheets/d/1XL5vhW3sbDhbH9Cz0tuDiY8C3ctxq1tqvaCgkFb8cCA/edit?usp=sharing"",""มุกดาหาร!J245"")"),0)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IFERROR(__xludf.DUMMYFUNCTION("IMPORTRANGE(""https://docs.google.com/spreadsheets/d/1XL5vhW3sbDhbH9Cz0tuDiY8C3ctxq1tqvaCgkFb8cCA/edit?usp=sharing"",""มุกดาหาร!L246"")"),0)</f>
        <v>0</v>
      </c>
      <c r="M351" s="172"/>
      <c r="N351" s="172">
        <f ca="1">IFERROR(__xludf.DUMMYFUNCTION("IMPORTRANGE(""https://docs.google.com/spreadsheets/d/1XL5vhW3sbDhbH9Cz0tuDiY8C3ctxq1tqvaCgkFb8cCA/edit?usp=sharing"",""มุกดาหาร!M246"")"),0)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IFERROR(__xludf.DUMMYFUNCTION("IMPORTRANGE(""https://docs.google.com/spreadsheets/d/1XL5vhW3sbDhbH9Cz0tuDiY8C3ctxq1tqvaCgkFb8cCA/edit?usp=sharing"",""มุกดาหาร!L247"")"),445930)</f>
        <v>445930</v>
      </c>
      <c r="M352" s="173"/>
      <c r="N352" s="172">
        <f ca="1">IFERROR(__xludf.DUMMYFUNCTION("IMPORTRANGE(""https://docs.google.com/spreadsheets/d/1XL5vhW3sbDhbH9Cz0tuDiY8C3ctxq1tqvaCgkFb8cCA/edit?usp=sharing"",""มุกดาหาร!M247"")"),97103)</f>
        <v>97103</v>
      </c>
      <c r="O352" s="173">
        <f t="shared" ca="1" si="105"/>
        <v>21.775390756396742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IFERROR(__xludf.DUMMYFUNCTION("IMPORTRANGE(""https://docs.google.com/spreadsheets/d/1XL5vhW3sbDhbH9Cz0tuDiY8C3ctxq1tqvaCgkFb8cCA/edit?usp=sharing"",""มุกดาหาร!L248"")"),0)</f>
        <v>0</v>
      </c>
      <c r="M353" s="178"/>
      <c r="N353" s="178">
        <f ca="1">IFERROR(__xludf.DUMMYFUNCTION("IMPORTRANGE(""https://docs.google.com/spreadsheets/d/1XL5vhW3sbDhbH9Cz0tuDiY8C3ctxq1tqvaCgkFb8cCA/edit?usp=sharing"",""มุกดาหาร!M248"")"),0)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IFERROR(__xludf.DUMMYFUNCTION("IMPORTRANGE(""https://docs.google.com/spreadsheets/d/1XL5vhW3sbDhbH9Cz0tuDiY8C3ctxq1tqvaCgkFb8cCA/edit?usp=sharing"",""มุกดาหาร!L249"")"),445930)</f>
        <v>445930</v>
      </c>
      <c r="M354" s="178"/>
      <c r="N354" s="175">
        <f ca="1">IFERROR(__xludf.DUMMYFUNCTION("IMPORTRANGE(""https://docs.google.com/spreadsheets/d/1XL5vhW3sbDhbH9Cz0tuDiY8C3ctxq1tqvaCgkFb8cCA/edit?usp=sharing"",""มุกดาหาร!M249"")"),97103)</f>
        <v>97103</v>
      </c>
      <c r="O354" s="178">
        <f t="shared" ca="1" si="105"/>
        <v>21.775390756396742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IFERROR(__xludf.DUMMYFUNCTION("IMPORTRANGE(""https://docs.google.com/spreadsheets/d/1XL5vhW3sbDhbH9Cz0tuDiY8C3ctxq1tqvaCgkFb8cCA/edit?usp=sharing"",""มุกดาหาร!M250"")"),40630)</f>
        <v>40630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IFERROR(__xludf.DUMMYFUNCTION("IMPORTRANGE(""https://docs.google.com/spreadsheets/d/1XL5vhW3sbDhbH9Cz0tuDiY8C3ctxq1tqvaCgkFb8cCA/edit?usp=sharing"",""มุกดาหาร!M251"")"),0)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IFERROR(__xludf.DUMMYFUNCTION("IMPORTRANGE(""https://docs.google.com/spreadsheets/d/1XL5vhW3sbDhbH9Cz0tuDiY8C3ctxq1tqvaCgkFb8cCA/edit?usp=sharing"",""มุกดาหาร!M252"")"),42533)</f>
        <v>42533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IFERROR(__xludf.DUMMYFUNCTION("IMPORTRANGE(""https://docs.google.com/spreadsheets/d/1XL5vhW3sbDhbH9Cz0tuDiY8C3ctxq1tqvaCgkFb8cCA/edit?usp=sharing"",""มุกดาหาร!M253"")"),13940)</f>
        <v>13940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IFERROR(__xludf.DUMMYFUNCTION("IMPORTRANGE(""https://docs.google.com/spreadsheets/d/1XL5vhW3sbDhbH9Cz0tuDiY8C3ctxq1tqvaCgkFb8cCA/edit?usp=sharing"",""มุกดาหาร!J255"")"),0)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IFERROR(__xludf.DUMMYFUNCTION("IMPORTRANGE(""https://docs.google.com/spreadsheets/d/1XL5vhW3sbDhbH9Cz0tuDiY8C3ctxq1tqvaCgkFb8cCA/edit?usp=sharing"",""มุกดาหาร!J256"")"),1)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IFERROR(__xludf.DUMMYFUNCTION("IMPORTRANGE(""https://docs.google.com/spreadsheets/d/1XL5vhW3sbDhbH9Cz0tuDiY8C3ctxq1tqvaCgkFb8cCA/edit?usp=sharing"",""มุกดาหาร!J257"")"),1)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IFERROR(__xludf.DUMMYFUNCTION("IMPORTRANGE(""https://docs.google.com/spreadsheets/d/1XL5vhW3sbDhbH9Cz0tuDiY8C3ctxq1tqvaCgkFb8cCA/edit?usp=sharing"",""มุกดาหาร!J258"")"),1)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IFERROR(__xludf.DUMMYFUNCTION("IMPORTRANGE(""https://docs.google.com/spreadsheets/d/1XL5vhW3sbDhbH9Cz0tuDiY8C3ctxq1tqvaCgkFb8cCA/edit?usp=sharing"",""มุกดาหาร!J166"")"),0)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IFERROR(__xludf.DUMMYFUNCTION("IMPORTRANGE(""https://docs.google.com/spreadsheets/d/1XL5vhW3sbDhbH9Cz0tuDiY8C3ctxq1tqvaCgkFb8cCA/edit?usp=sharing"",""มุกดาหาร!J166"")"),0)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IFERROR(__xludf.DUMMYFUNCTION("IMPORTRANGE(""https://docs.google.com/spreadsheets/d/1XL5vhW3sbDhbH9Cz0tuDiY8C3ctxq1tqvaCgkFb8cCA/edit?usp=sharing"",""มุกดาหาร!J166"")"),0)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IFERROR(__xludf.DUMMYFUNCTION("IMPORTRANGE(""https://docs.google.com/spreadsheets/d/1XL5vhW3sbDhbH9Cz0tuDiY8C3ctxq1tqvaCgkFb8cCA/edit?usp=sharing"",""มุกดาหาร!J166"")"),0)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IFERROR(__xludf.DUMMYFUNCTION("IMPORTRANGE(""https://docs.google.com/spreadsheets/d/1XL5vhW3sbDhbH9Cz0tuDiY8C3ctxq1tqvaCgkFb8cCA/edit?usp=sharing"",""มุกดาหาร!I263"")"),65)</f>
        <v>65</v>
      </c>
      <c r="J368" s="197">
        <f ca="1">IFERROR(__xludf.DUMMYFUNCTION("IMPORTRANGE(""https://docs.google.com/spreadsheets/d/1XL5vhW3sbDhbH9Cz0tuDiY8C3ctxq1tqvaCgkFb8cCA/edit?usp=sharing"",""มุกดาหาร!J263"")"),0)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IFERROR(__xludf.DUMMYFUNCTION("IMPORTRANGE(""https://docs.google.com/spreadsheets/d/1XL5vhW3sbDhbH9Cz0tuDiY8C3ctxq1tqvaCgkFb8cCA/edit?usp=sharing"",""มุกดาหาร!I164"")"),0)</f>
        <v>0</v>
      </c>
      <c r="J369" s="213">
        <f ca="1">IFERROR(__xludf.DUMMYFUNCTION("IMPORTRANGE(""https://docs.google.com/spreadsheets/d/1XL5vhW3sbDhbH9Cz0tuDiY8C3ctxq1tqvaCgkFb8cCA/edit?usp=sharing"",""มุกดาหาร!J164"")"),0)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IFERROR(__xludf.DUMMYFUNCTION("IMPORTRANGE(""https://docs.google.com/spreadsheets/d/1XL5vhW3sbDhbH9Cz0tuDiY8C3ctxq1tqvaCgkFb8cCA/edit?usp=sharing"",""มุกดาหาร!I265"")"),65)</f>
        <v>65</v>
      </c>
      <c r="J370" s="213">
        <f ca="1">IFERROR(__xludf.DUMMYFUNCTION("IMPORTRANGE(""https://docs.google.com/spreadsheets/d/1XL5vhW3sbDhbH9Cz0tuDiY8C3ctxq1tqvaCgkFb8cCA/edit?usp=sharing"",""มุกดาหาร!J265"")"),35)</f>
        <v>35</v>
      </c>
      <c r="K370" s="171">
        <f t="shared" ca="1" si="106"/>
        <v>53.846153846153847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IFERROR(__xludf.DUMMYFUNCTION("IMPORTRANGE(""https://docs.google.com/spreadsheets/d/1XL5vhW3sbDhbH9Cz0tuDiY8C3ctxq1tqvaCgkFb8cCA/edit?usp=sharing"",""มุกดาหาร!I164"")"),0)</f>
        <v>0</v>
      </c>
      <c r="J371" s="198">
        <f ca="1">IFERROR(__xludf.DUMMYFUNCTION("IMPORTRANGE(""https://docs.google.com/spreadsheets/d/1XL5vhW3sbDhbH9Cz0tuDiY8C3ctxq1tqvaCgkFb8cCA/edit?usp=sharing"",""มุกดาหาร!J164"")"),0)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IFERROR(__xludf.DUMMYFUNCTION("IMPORTRANGE(""https://docs.google.com/spreadsheets/d/1XL5vhW3sbDhbH9Cz0tuDiY8C3ctxq1tqvaCgkFb8cCA/edit?usp=sharing"",""มุกดาหาร!I267"")"),65)</f>
        <v>65</v>
      </c>
      <c r="J372" s="198">
        <f ca="1">IFERROR(__xludf.DUMMYFUNCTION("IMPORTRANGE(""https://docs.google.com/spreadsheets/d/1XL5vhW3sbDhbH9Cz0tuDiY8C3ctxq1tqvaCgkFb8cCA/edit?usp=sharing"",""มุกดาหาร!J267"")"),0)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IFERROR(__xludf.DUMMYFUNCTION("IMPORTRANGE(""https://docs.google.com/spreadsheets/d/1XL5vhW3sbDhbH9Cz0tuDiY8C3ctxq1tqvaCgkFb8cCA/edit?usp=sharing"",""มุกดาหาร!I164"")"),0)</f>
        <v>0</v>
      </c>
      <c r="J373" s="213">
        <f ca="1">IFERROR(__xludf.DUMMYFUNCTION("IMPORTRANGE(""https://docs.google.com/spreadsheets/d/1XL5vhW3sbDhbH9Cz0tuDiY8C3ctxq1tqvaCgkFb8cCA/edit?usp=sharing"",""มุกดาหาร!J164"")"),0)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IFERROR(__xludf.DUMMYFUNCTION("IMPORTRANGE(""https://docs.google.com/spreadsheets/d/1XL5vhW3sbDhbH9Cz0tuDiY8C3ctxq1tqvaCgkFb8cCA/edit?usp=sharing"",""มุกดาหาร!I164"")"),0)</f>
        <v>0</v>
      </c>
      <c r="J374" s="197">
        <f ca="1">IFERROR(__xludf.DUMMYFUNCTION("IMPORTRANGE(""https://docs.google.com/spreadsheets/d/1XL5vhW3sbDhbH9Cz0tuDiY8C3ctxq1tqvaCgkFb8cCA/edit?usp=sharing"",""มุกดาหาร!J164"")"),0)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IFERROR(__xludf.DUMMYFUNCTION("IMPORTRANGE(""https://docs.google.com/spreadsheets/d/1XL5vhW3sbDhbH9Cz0tuDiY8C3ctxq1tqvaCgkFb8cCA/edit?usp=sharing"",""มุกดาหาร!I270"")"),190)</f>
        <v>190</v>
      </c>
      <c r="J375" s="197">
        <f ca="1">IFERROR(__xludf.DUMMYFUNCTION("IMPORTRANGE(""https://docs.google.com/spreadsheets/d/1XL5vhW3sbDhbH9Cz0tuDiY8C3ctxq1tqvaCgkFb8cCA/edit?usp=sharing"",""มุกดาหาร!J270"")"),0)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IFERROR(__xludf.DUMMYFUNCTION("IMPORTRANGE(""https://docs.google.com/spreadsheets/d/1XL5vhW3sbDhbH9Cz0tuDiY8C3ctxq1tqvaCgkFb8cCA/edit?usp=sharing"",""มุกดาหาร!I271"")"),100)</f>
        <v>100</v>
      </c>
      <c r="J376" s="198">
        <f ca="1">IFERROR(__xludf.DUMMYFUNCTION("IMPORTRANGE(""https://docs.google.com/spreadsheets/d/1XL5vhW3sbDhbH9Cz0tuDiY8C3ctxq1tqvaCgkFb8cCA/edit?usp=sharing"",""มุกดาหาร!J271"")"),0)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IFERROR(__xludf.DUMMYFUNCTION("IMPORTRANGE(""https://docs.google.com/spreadsheets/d/1XL5vhW3sbDhbH9Cz0tuDiY8C3ctxq1tqvaCgkFb8cCA/edit?usp=sharing"",""มุกดาหาร!I272"")"),90)</f>
        <v>90</v>
      </c>
      <c r="J377" s="213">
        <f ca="1">IFERROR(__xludf.DUMMYFUNCTION("IMPORTRANGE(""https://docs.google.com/spreadsheets/d/1XL5vhW3sbDhbH9Cz0tuDiY8C3ctxq1tqvaCgkFb8cCA/edit?usp=sharing"",""มุกดาหาร!J272"")"),0)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IFERROR(__xludf.DUMMYFUNCTION("IMPORTRANGE(""https://docs.google.com/spreadsheets/d/1XL5vhW3sbDhbH9Cz0tuDiY8C3ctxq1tqvaCgkFb8cCA/edit?usp=sharing"",""มุกดาหาร!J273"")"),0)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IFERROR(__xludf.DUMMYFUNCTION("IMPORTRANGE(""https://docs.google.com/spreadsheets/d/1XL5vhW3sbDhbH9Cz0tuDiY8C3ctxq1tqvaCgkFb8cCA/edit?usp=sharing"",""มุกดาหาร!J274"")"),0)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IFERROR(__xludf.DUMMYFUNCTION("IMPORTRANGE(""https://docs.google.com/spreadsheets/d/1XL5vhW3sbDhbH9Cz0tuDiY8C3ctxq1tqvaCgkFb8cCA/edit?usp=sharing"",""มุกดาหาร!I275"")"),1000)</f>
        <v>1000</v>
      </c>
      <c r="J380" s="379">
        <f ca="1">IFERROR(__xludf.DUMMYFUNCTION("IMPORTRANGE(""https://docs.google.com/spreadsheets/d/1XL5vhW3sbDhbH9Cz0tuDiY8C3ctxq1tqvaCgkFb8cCA/edit?usp=sharing"",""มุกดาหาร!J275"")"),0)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IFERROR(__xludf.DUMMYFUNCTION("IMPORTRANGE(""https://docs.google.com/spreadsheets/d/1XL5vhW3sbDhbH9Cz0tuDiY8C3ctxq1tqvaCgkFb8cCA/edit?usp=sharing"",""มุกดาหาร!L275"")"),1028520)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IFERROR(__xludf.DUMMYFUNCTION("IMPORTRANGE(""https://docs.google.com/spreadsheets/d/1XL5vhW3sbDhbH9Cz0tuDiY8C3ctxq1tqvaCgkFb8cCA/edit?usp=sharing"",""มุกดาหาร!M275"")"),166713)</f>
        <v>166713</v>
      </c>
      <c r="O380" s="381">
        <f ca="1">+IF(L380&gt;0,N380*100/L380,0)</f>
        <v>16.209018784272548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IFERROR(__xludf.DUMMYFUNCTION("IMPORTRANGE(""https://docs.google.com/spreadsheets/d/1XL5vhW3sbDhbH9Cz0tuDiY8C3ctxq1tqvaCgkFb8cCA/edit?usp=sharing"",""มุกดาหาร!I276"")"),100)</f>
        <v>100</v>
      </c>
      <c r="J381" s="379">
        <f ca="1">IFERROR(__xludf.DUMMYFUNCTION("IMPORTRANGE(""https://docs.google.com/spreadsheets/d/1XL5vhW3sbDhbH9Cz0tuDiY8C3ctxq1tqvaCgkFb8cCA/edit?usp=sharing"",""มุกดาหาร!J276"")"),100)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IFERROR(__xludf.DUMMYFUNCTION("IMPORTRANGE(""https://docs.google.com/spreadsheets/d/1XL5vhW3sbDhbH9Cz0tuDiY8C3ctxq1tqvaCgkFb8cCA/edit?usp=sharing"",""มุกดาหาร!L277"")"),0)</f>
        <v>0</v>
      </c>
      <c r="M382" s="172"/>
      <c r="N382" s="172">
        <f ca="1">IFERROR(__xludf.DUMMYFUNCTION("IMPORTRANGE(""https://docs.google.com/spreadsheets/d/1XL5vhW3sbDhbH9Cz0tuDiY8C3ctxq1tqvaCgkFb8cCA/edit?usp=sharing"",""มุกดาหาร!M277"")"),0)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IFERROR(__xludf.DUMMYFUNCTION("IMPORTRANGE(""https://docs.google.com/spreadsheets/d/1XL5vhW3sbDhbH9Cz0tuDiY8C3ctxq1tqvaCgkFb8cCA/edit?usp=sharing"",""มุกดาหาร!L278"")"),1028520)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IFERROR(__xludf.DUMMYFUNCTION("IMPORTRANGE(""https://docs.google.com/spreadsheets/d/1XL5vhW3sbDhbH9Cz0tuDiY8C3ctxq1tqvaCgkFb8cCA/edit?usp=sharing"",""มุกดาหาร!M278"")"),166713)</f>
        <v>166713</v>
      </c>
      <c r="O383" s="173">
        <f t="shared" ca="1" si="109"/>
        <v>16.209018784272548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IFERROR(__xludf.DUMMYFUNCTION("IMPORTRANGE(""https://docs.google.com/spreadsheets/d/1XL5vhW3sbDhbH9Cz0tuDiY8C3ctxq1tqvaCgkFb8cCA/edit?usp=sharing"",""มุกดาหาร!L279"")"),0)</f>
        <v>0</v>
      </c>
      <c r="M384" s="178"/>
      <c r="N384" s="178">
        <f ca="1">IFERROR(__xludf.DUMMYFUNCTION("IMPORTRANGE(""https://docs.google.com/spreadsheets/d/1XL5vhW3sbDhbH9Cz0tuDiY8C3ctxq1tqvaCgkFb8cCA/edit?usp=sharing"",""มุกดาหาร!M279"")"),0)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IFERROR(__xludf.DUMMYFUNCTION("IMPORTRANGE(""https://docs.google.com/spreadsheets/d/1XL5vhW3sbDhbH9Cz0tuDiY8C3ctxq1tqvaCgkFb8cCA/edit?usp=sharing"",""มุกดาหาร!L280"")"),1028520)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IFERROR(__xludf.DUMMYFUNCTION("IMPORTRANGE(""https://docs.google.com/spreadsheets/d/1XL5vhW3sbDhbH9Cz0tuDiY8C3ctxq1tqvaCgkFb8cCA/edit?usp=sharing"",""มุกดาหาร!M280"")"),166713)</f>
        <v>166713</v>
      </c>
      <c r="O385" s="178">
        <f t="shared" ca="1" si="109"/>
        <v>16.209018784272548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IFERROR(__xludf.DUMMYFUNCTION("IMPORTRANGE(""https://docs.google.com/spreadsheets/d/1XL5vhW3sbDhbH9Cz0tuDiY8C3ctxq1tqvaCgkFb8cCA/edit?usp=sharing"",""มุกดาหาร!M281"")"),106160)</f>
        <v>106160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IFERROR(__xludf.DUMMYFUNCTION("IMPORTRANGE(""https://docs.google.com/spreadsheets/d/1XL5vhW3sbDhbH9Cz0tuDiY8C3ctxq1tqvaCgkFb8cCA/edit?usp=sharing"",""มุกดาหาร!M282"")"),0)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IFERROR(__xludf.DUMMYFUNCTION("IMPORTRANGE(""https://docs.google.com/spreadsheets/d/1XL5vhW3sbDhbH9Cz0tuDiY8C3ctxq1tqvaCgkFb8cCA/edit?usp=sharing"",""มุกดาหาร!M283"")"),42533)</f>
        <v>42533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IFERROR(__xludf.DUMMYFUNCTION("IMPORTRANGE(""https://docs.google.com/spreadsheets/d/1XL5vhW3sbDhbH9Cz0tuDiY8C3ctxq1tqvaCgkFb8cCA/edit?usp=sharing"",""มุกดาหาร!M284"")"),18020)</f>
        <v>18020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IFERROR(__xludf.DUMMYFUNCTION("IMPORTRANGE(""https://docs.google.com/spreadsheets/d/1XL5vhW3sbDhbH9Cz0tuDiY8C3ctxq1tqvaCgkFb8cCA/edit?usp=sharing"",""มุกดาหาร!J286"")"),0)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IFERROR(__xludf.DUMMYFUNCTION("IMPORTRANGE(""https://docs.google.com/spreadsheets/d/1XL5vhW3sbDhbH9Cz0tuDiY8C3ctxq1tqvaCgkFb8cCA/edit?usp=sharing"",""มุกดาหาร!J287"")"),1)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IFERROR(__xludf.DUMMYFUNCTION("IMPORTRANGE(""https://docs.google.com/spreadsheets/d/1XL5vhW3sbDhbH9Cz0tuDiY8C3ctxq1tqvaCgkFb8cCA/edit?usp=sharing"",""มุกดาหาร!J288"")"),1)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IFERROR(__xludf.DUMMYFUNCTION("IMPORTRANGE(""https://docs.google.com/spreadsheets/d/1XL5vhW3sbDhbH9Cz0tuDiY8C3ctxq1tqvaCgkFb8cCA/edit?usp=sharing"",""มุกดาหาร!J289"")"),1)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IFERROR(__xludf.DUMMYFUNCTION("IMPORTRANGE(""https://docs.google.com/spreadsheets/d/1XL5vhW3sbDhbH9Cz0tuDiY8C3ctxq1tqvaCgkFb8cCA/edit?usp=sharing"",""มุกดาหาร!I291"")"),100)</f>
        <v>100</v>
      </c>
      <c r="J396" s="207">
        <f ca="1">IFERROR(__xludf.DUMMYFUNCTION("IMPORTRANGE(""https://docs.google.com/spreadsheets/d/1XL5vhW3sbDhbH9Cz0tuDiY8C3ctxq1tqvaCgkFb8cCA/edit?usp=sharing"",""มุกดาหาร!J291"")"),100)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IFERROR(__xludf.DUMMYFUNCTION("IMPORTRANGE(""https://docs.google.com/spreadsheets/d/1XL5vhW3sbDhbH9Cz0tuDiY8C3ctxq1tqvaCgkFb8cCA/edit?usp=sharing"",""มุกดาหาร!I292"")"),1000)</f>
        <v>1000</v>
      </c>
      <c r="J397" s="207">
        <f ca="1">IFERROR(__xludf.DUMMYFUNCTION("IMPORTRANGE(""https://docs.google.com/spreadsheets/d/1XL5vhW3sbDhbH9Cz0tuDiY8C3ctxq1tqvaCgkFb8cCA/edit?usp=sharing"",""มุกดาหาร!J292"")"),0)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IFERROR(__xludf.DUMMYFUNCTION("IMPORTRANGE(""https://docs.google.com/spreadsheets/d/1XL5vhW3sbDhbH9Cz0tuDiY8C3ctxq1tqvaCgkFb8cCA/edit?usp=sharing"",""มุกดาหาร!I293"")"),100)</f>
        <v>100</v>
      </c>
      <c r="J398" s="207">
        <f ca="1">IFERROR(__xludf.DUMMYFUNCTION("IMPORTRANGE(""https://docs.google.com/spreadsheets/d/1XL5vhW3sbDhbH9Cz0tuDiY8C3ctxq1tqvaCgkFb8cCA/edit?usp=sharing"",""มุกดาหาร!J293"")"),0)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IFERROR(__xludf.DUMMYFUNCTION("IMPORTRANGE(""https://docs.google.com/spreadsheets/d/1XL5vhW3sbDhbH9Cz0tuDiY8C3ctxq1tqvaCgkFb8cCA/edit?usp=sharing"",""มุกดาหาร!J294"")"),0)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IFERROR(__xludf.DUMMYFUNCTION("IMPORTRANGE(""https://docs.google.com/spreadsheets/d/1XL5vhW3sbDhbH9Cz0tuDiY8C3ctxq1tqvaCgkFb8cCA/edit?usp=sharing"",""มุกดาหาร!J295"")"),0)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IFERROR(__xludf.DUMMYFUNCTION("IMPORTRANGE(""https://docs.google.com/spreadsheets/d/1XL5vhW3sbDhbH9Cz0tuDiY8C3ctxq1tqvaCgkFb8cCA/edit?usp=sharing"",""มุกดาหาร!I296"")"),135)</f>
        <v>135</v>
      </c>
      <c r="J401" s="379">
        <f ca="1">IFERROR(__xludf.DUMMYFUNCTION("IMPORTRANGE(""https://docs.google.com/spreadsheets/d/1XL5vhW3sbDhbH9Cz0tuDiY8C3ctxq1tqvaCgkFb8cCA/edit?usp=sharing"",""มุกดาหาร!J296"")"),0)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IFERROR(__xludf.DUMMYFUNCTION("IMPORTRANGE(""https://docs.google.com/spreadsheets/d/1XL5vhW3sbDhbH9Cz0tuDiY8C3ctxq1tqvaCgkFb8cCA/edit?usp=sharing"",""มุกดาหาร!L296"")"),159950)</f>
        <v>159950</v>
      </c>
      <c r="M401" s="381"/>
      <c r="N401" s="381">
        <f ca="1">IFERROR(__xludf.DUMMYFUNCTION("IMPORTRANGE(""https://docs.google.com/spreadsheets/d/1XL5vhW3sbDhbH9Cz0tuDiY8C3ctxq1tqvaCgkFb8cCA/edit?usp=sharing"",""มุกดาหาร!M296"")"),0)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IFERROR(__xludf.DUMMYFUNCTION("IMPORTRANGE(""https://docs.google.com/spreadsheets/d/1XL5vhW3sbDhbH9Cz0tuDiY8C3ctxq1tqvaCgkFb8cCA/edit?usp=sharing"",""มุกดาหาร!I297"")"),45)</f>
        <v>45</v>
      </c>
      <c r="J402" s="379">
        <f ca="1">IFERROR(__xludf.DUMMYFUNCTION("IMPORTRANGE(""https://docs.google.com/spreadsheets/d/1XL5vhW3sbDhbH9Cz0tuDiY8C3ctxq1tqvaCgkFb8cCA/edit?usp=sharing"",""มุกดาหาร!J297"")"),0)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IFERROR(__xludf.DUMMYFUNCTION("IMPORTRANGE(""https://docs.google.com/spreadsheets/d/1XL5vhW3sbDhbH9Cz0tuDiY8C3ctxq1tqvaCgkFb8cCA/edit?usp=sharing"",""มุกดาหาร!L298"")"),0)</f>
        <v>0</v>
      </c>
      <c r="M403" s="172"/>
      <c r="N403" s="178">
        <f ca="1">IFERROR(__xludf.DUMMYFUNCTION("IMPORTRANGE(""https://docs.google.com/spreadsheets/d/1XL5vhW3sbDhbH9Cz0tuDiY8C3ctxq1tqvaCgkFb8cCA/edit?usp=sharing"",""มุกดาหาร!M298"")"),0)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IFERROR(__xludf.DUMMYFUNCTION("IMPORTRANGE(""https://docs.google.com/spreadsheets/d/1XL5vhW3sbDhbH9Cz0tuDiY8C3ctxq1tqvaCgkFb8cCA/edit?usp=sharing"",""มุกดาหาร!L299"")"),159950)</f>
        <v>159950</v>
      </c>
      <c r="M404" s="173"/>
      <c r="N404" s="178">
        <f ca="1">IFERROR(__xludf.DUMMYFUNCTION("IMPORTRANGE(""https://docs.google.com/spreadsheets/d/1XL5vhW3sbDhbH9Cz0tuDiY8C3ctxq1tqvaCgkFb8cCA/edit?usp=sharing"",""มุกดาหาร!M299"")"),0)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IFERROR(__xludf.DUMMYFUNCTION("IMPORTRANGE(""https://docs.google.com/spreadsheets/d/1XL5vhW3sbDhbH9Cz0tuDiY8C3ctxq1tqvaCgkFb8cCA/edit?usp=sharing"",""มุกดาหาร!L300"")"),0)</f>
        <v>0</v>
      </c>
      <c r="M405" s="178"/>
      <c r="N405" s="178">
        <f ca="1">IFERROR(__xludf.DUMMYFUNCTION("IMPORTRANGE(""https://docs.google.com/spreadsheets/d/1XL5vhW3sbDhbH9Cz0tuDiY8C3ctxq1tqvaCgkFb8cCA/edit?usp=sharing"",""มุกดาหาร!M300"")"),0)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IFERROR(__xludf.DUMMYFUNCTION("IMPORTRANGE(""https://docs.google.com/spreadsheets/d/1XL5vhW3sbDhbH9Cz0tuDiY8C3ctxq1tqvaCgkFb8cCA/edit?usp=sharing"",""มุกดาหาร!L301"")"),159950)</f>
        <v>159950</v>
      </c>
      <c r="M406" s="178"/>
      <c r="N406" s="178">
        <f ca="1">IFERROR(__xludf.DUMMYFUNCTION("IMPORTRANGE(""https://docs.google.com/spreadsheets/d/1XL5vhW3sbDhbH9Cz0tuDiY8C3ctxq1tqvaCgkFb8cCA/edit?usp=sharing"",""มุกดาหาร!M301"")"),0)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IFERROR(__xludf.DUMMYFUNCTION("IMPORTRANGE(""https://docs.google.com/spreadsheets/d/1XL5vhW3sbDhbH9Cz0tuDiY8C3ctxq1tqvaCgkFb8cCA/edit?usp=sharing"",""มุกดาหาร!M302"")"),0)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IFERROR(__xludf.DUMMYFUNCTION("IMPORTRANGE(""https://docs.google.com/spreadsheets/d/1XL5vhW3sbDhbH9Cz0tuDiY8C3ctxq1tqvaCgkFb8cCA/edit?usp=sharing"",""มุกดาหาร!M303"")"),0)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IFERROR(__xludf.DUMMYFUNCTION("IMPORTRANGE(""https://docs.google.com/spreadsheets/d/1XL5vhW3sbDhbH9Cz0tuDiY8C3ctxq1tqvaCgkFb8cCA/edit?usp=sharing"",""มุกดาหาร!M304"")"),0)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IFERROR(__xludf.DUMMYFUNCTION("IMPORTRANGE(""https://docs.google.com/spreadsheets/d/1XL5vhW3sbDhbH9Cz0tuDiY8C3ctxq1tqvaCgkFb8cCA/edit?usp=sharing"",""มุกดาหาร!M305"")"),0)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IFERROR(__xludf.DUMMYFUNCTION("IMPORTRANGE(""https://docs.google.com/spreadsheets/d/1XL5vhW3sbDhbH9Cz0tuDiY8C3ctxq1tqvaCgkFb8cCA/edit?usp=sharing"",""มุกดาหาร!J307"")"),0)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IFERROR(__xludf.DUMMYFUNCTION("IMPORTRANGE(""https://docs.google.com/spreadsheets/d/1XL5vhW3sbDhbH9Cz0tuDiY8C3ctxq1tqvaCgkFb8cCA/edit?usp=sharing"",""มุกดาหาร!J308"")"),1)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IFERROR(__xludf.DUMMYFUNCTION("IMPORTRANGE(""https://docs.google.com/spreadsheets/d/1XL5vhW3sbDhbH9Cz0tuDiY8C3ctxq1tqvaCgkFb8cCA/edit?usp=sharing"",""มุกดาหาร!J309"")"),1)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IFERROR(__xludf.DUMMYFUNCTION("IMPORTRANGE(""https://docs.google.com/spreadsheets/d/1XL5vhW3sbDhbH9Cz0tuDiY8C3ctxq1tqvaCgkFb8cCA/edit?usp=sharing"",""มุกดาหาร!J310"")"),1)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IFERROR(__xludf.DUMMYFUNCTION("IMPORTRANGE(""https://docs.google.com/spreadsheets/d/1XL5vhW3sbDhbH9Cz0tuDiY8C3ctxq1tqvaCgkFb8cCA/edit?usp=sharing"",""มุกดาหาร!I311"")"),45)</f>
        <v>45</v>
      </c>
      <c r="J416" s="210">
        <f ca="1">IFERROR(__xludf.DUMMYFUNCTION("IMPORTRANGE(""https://docs.google.com/spreadsheets/d/1XL5vhW3sbDhbH9Cz0tuDiY8C3ctxq1tqvaCgkFb8cCA/edit?usp=sharing"",""มุกดาหาร!J311"")"),0)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IFERROR(__xludf.DUMMYFUNCTION("IMPORTRANGE(""https://docs.google.com/spreadsheets/d/1XL5vhW3sbDhbH9Cz0tuDiY8C3ctxq1tqvaCgkFb8cCA/edit?usp=sharing"",""มุกดาหาร!I312"")"),10)</f>
        <v>10</v>
      </c>
      <c r="J417" s="400">
        <f ca="1">IFERROR(__xludf.DUMMYFUNCTION("IMPORTRANGE(""https://docs.google.com/spreadsheets/d/1XL5vhW3sbDhbH9Cz0tuDiY8C3ctxq1tqvaCgkFb8cCA/edit?usp=sharing"",""มุกดาหาร!J312"")"),0)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IFERROR(__xludf.DUMMYFUNCTION("IMPORTRANGE(""https://docs.google.com/spreadsheets/d/1XL5vhW3sbDhbH9Cz0tuDiY8C3ctxq1tqvaCgkFb8cCA/edit?usp=sharing"",""มุกดาหาร!I313"")"),30)</f>
        <v>30</v>
      </c>
      <c r="J418" s="401">
        <f ca="1">IFERROR(__xludf.DUMMYFUNCTION("IMPORTRANGE(""https://docs.google.com/spreadsheets/d/1XL5vhW3sbDhbH9Cz0tuDiY8C3ctxq1tqvaCgkFb8cCA/edit?usp=sharing"",""มุกดาหาร!J313"")"),0)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IFERROR(__xludf.DUMMYFUNCTION("IMPORTRANGE(""https://docs.google.com/spreadsheets/d/1XL5vhW3sbDhbH9Cz0tuDiY8C3ctxq1tqvaCgkFb8cCA/edit?usp=sharing"",""มุกดาหาร!I314"")"),10)</f>
        <v>10</v>
      </c>
      <c r="J419" s="402">
        <f ca="1">IFERROR(__xludf.DUMMYFUNCTION("IMPORTRANGE(""https://docs.google.com/spreadsheets/d/1XL5vhW3sbDhbH9Cz0tuDiY8C3ctxq1tqvaCgkFb8cCA/edit?usp=sharing"",""มุกดาหาร!J314"")"),0)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IFERROR(__xludf.DUMMYFUNCTION("IMPORTRANGE(""https://docs.google.com/spreadsheets/d/1XL5vhW3sbDhbH9Cz0tuDiY8C3ctxq1tqvaCgkFb8cCA/edit?usp=sharing"",""มุกดาหาร!I315"")"),10)</f>
        <v>10</v>
      </c>
      <c r="J420" s="402">
        <f ca="1">IFERROR(__xludf.DUMMYFUNCTION("IMPORTRANGE(""https://docs.google.com/spreadsheets/d/1XL5vhW3sbDhbH9Cz0tuDiY8C3ctxq1tqvaCgkFb8cCA/edit?usp=sharing"",""มุกดาหาร!J315"")"),0)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IFERROR(__xludf.DUMMYFUNCTION("IMPORTRANGE(""https://docs.google.com/spreadsheets/d/1XL5vhW3sbDhbH9Cz0tuDiY8C3ctxq1tqvaCgkFb8cCA/edit?usp=sharing"",""มุกดาหาร!I316"")"),25)</f>
        <v>25</v>
      </c>
      <c r="J421" s="400">
        <f ca="1">IFERROR(__xludf.DUMMYFUNCTION("IMPORTRANGE(""https://docs.google.com/spreadsheets/d/1XL5vhW3sbDhbH9Cz0tuDiY8C3ctxq1tqvaCgkFb8cCA/edit?usp=sharing"",""มุกดาหาร!J316"")"),0)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IFERROR(__xludf.DUMMYFUNCTION("IMPORTRANGE(""https://docs.google.com/spreadsheets/d/1XL5vhW3sbDhbH9Cz0tuDiY8C3ctxq1tqvaCgkFb8cCA/edit?usp=sharing"",""มุกดาหาร!I317"")"),75)</f>
        <v>75</v>
      </c>
      <c r="J422" s="401">
        <f ca="1">IFERROR(__xludf.DUMMYFUNCTION("IMPORTRANGE(""https://docs.google.com/spreadsheets/d/1XL5vhW3sbDhbH9Cz0tuDiY8C3ctxq1tqvaCgkFb8cCA/edit?usp=sharing"",""มุกดาหาร!J317"")"),0)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IFERROR(__xludf.DUMMYFUNCTION("IMPORTRANGE(""https://docs.google.com/spreadsheets/d/1XL5vhW3sbDhbH9Cz0tuDiY8C3ctxq1tqvaCgkFb8cCA/edit?usp=sharing"",""มุกดาหาร!I318"")"),25)</f>
        <v>25</v>
      </c>
      <c r="J423" s="402">
        <f ca="1">IFERROR(__xludf.DUMMYFUNCTION("IMPORTRANGE(""https://docs.google.com/spreadsheets/d/1XL5vhW3sbDhbH9Cz0tuDiY8C3ctxq1tqvaCgkFb8cCA/edit?usp=sharing"",""มุกดาหาร!J318"")"),0)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IFERROR(__xludf.DUMMYFUNCTION("IMPORTRANGE(""https://docs.google.com/spreadsheets/d/1XL5vhW3sbDhbH9Cz0tuDiY8C3ctxq1tqvaCgkFb8cCA/edit?usp=sharing"",""มุกดาหาร!I319"")"),25)</f>
        <v>25</v>
      </c>
      <c r="J424" s="402">
        <f ca="1">IFERROR(__xludf.DUMMYFUNCTION("IMPORTRANGE(""https://docs.google.com/spreadsheets/d/1XL5vhW3sbDhbH9Cz0tuDiY8C3ctxq1tqvaCgkFb8cCA/edit?usp=sharing"",""มุกดาหาร!J319"")"),0)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IFERROR(__xludf.DUMMYFUNCTION("IMPORTRANGE(""https://docs.google.com/spreadsheets/d/1XL5vhW3sbDhbH9Cz0tuDiY8C3ctxq1tqvaCgkFb8cCA/edit?usp=sharing"",""มุกดาหาร!I320"")"),25)</f>
        <v>25</v>
      </c>
      <c r="J425" s="402">
        <f ca="1">IFERROR(__xludf.DUMMYFUNCTION("IMPORTRANGE(""https://docs.google.com/spreadsheets/d/1XL5vhW3sbDhbH9Cz0tuDiY8C3ctxq1tqvaCgkFb8cCA/edit?usp=sharing"",""มุกดาหาร!J320"")"),0)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IFERROR(__xludf.DUMMYFUNCTION("IMPORTRANGE(""https://docs.google.com/spreadsheets/d/1XL5vhW3sbDhbH9Cz0tuDiY8C3ctxq1tqvaCgkFb8cCA/edit?usp=sharing"",""มุกดาหาร!I321"")"),10)</f>
        <v>10</v>
      </c>
      <c r="J426" s="400">
        <f ca="1">IFERROR(__xludf.DUMMYFUNCTION("IMPORTRANGE(""https://docs.google.com/spreadsheets/d/1XL5vhW3sbDhbH9Cz0tuDiY8C3ctxq1tqvaCgkFb8cCA/edit?usp=sharing"",""มุกดาหาร!J321"")"),0)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IFERROR(__xludf.DUMMYFUNCTION("IMPORTRANGE(""https://docs.google.com/spreadsheets/d/1XL5vhW3sbDhbH9Cz0tuDiY8C3ctxq1tqvaCgkFb8cCA/edit?usp=sharing"",""มุกดาหาร!I322"")"),30)</f>
        <v>30</v>
      </c>
      <c r="J427" s="401">
        <f ca="1">IFERROR(__xludf.DUMMYFUNCTION("IMPORTRANGE(""https://docs.google.com/spreadsheets/d/1XL5vhW3sbDhbH9Cz0tuDiY8C3ctxq1tqvaCgkFb8cCA/edit?usp=sharing"",""มุกดาหาร!J322"")"),0)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IFERROR(__xludf.DUMMYFUNCTION("IMPORTRANGE(""https://docs.google.com/spreadsheets/d/1XL5vhW3sbDhbH9Cz0tuDiY8C3ctxq1tqvaCgkFb8cCA/edit?usp=sharing"",""มุกดาหาร!I323"")"),10)</f>
        <v>10</v>
      </c>
      <c r="J428" s="402">
        <f ca="1">IFERROR(__xludf.DUMMYFUNCTION("IMPORTRANGE(""https://docs.google.com/spreadsheets/d/1XL5vhW3sbDhbH9Cz0tuDiY8C3ctxq1tqvaCgkFb8cCA/edit?usp=sharing"",""มุกดาหาร!J323"")"),0)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IFERROR(__xludf.DUMMYFUNCTION("IMPORTRANGE(""https://docs.google.com/spreadsheets/d/1XL5vhW3sbDhbH9Cz0tuDiY8C3ctxq1tqvaCgkFb8cCA/edit?usp=sharing"",""มุกดาหาร!I324"")"),10)</f>
        <v>10</v>
      </c>
      <c r="J429" s="402">
        <f ca="1">IFERROR(__xludf.DUMMYFUNCTION("IMPORTRANGE(""https://docs.google.com/spreadsheets/d/1XL5vhW3sbDhbH9Cz0tuDiY8C3ctxq1tqvaCgkFb8cCA/edit?usp=sharing"",""มุกดาหาร!J324"")"),0)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IFERROR(__xludf.DUMMYFUNCTION("IMPORTRANGE(""https://docs.google.com/spreadsheets/d/1XL5vhW3sbDhbH9Cz0tuDiY8C3ctxq1tqvaCgkFb8cCA/edit?usp=sharing"",""มุกดาหาร!I325"")"),35)</f>
        <v>35</v>
      </c>
      <c r="J430" s="400">
        <f ca="1">IFERROR(__xludf.DUMMYFUNCTION("IMPORTRANGE(""https://docs.google.com/spreadsheets/d/1XL5vhW3sbDhbH9Cz0tuDiY8C3ctxq1tqvaCgkFb8cCA/edit?usp=sharing"",""มุกดาหาร!J325"")"),0)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IFERROR(__xludf.DUMMYFUNCTION("IMPORTRANGE(""https://docs.google.com/spreadsheets/d/1XL5vhW3sbDhbH9Cz0tuDiY8C3ctxq1tqvaCgkFb8cCA/edit?usp=sharing"",""มุกดาหาร!I326"")"),10)</f>
        <v>10</v>
      </c>
      <c r="J431" s="402">
        <f ca="1">IFERROR(__xludf.DUMMYFUNCTION("IMPORTRANGE(""https://docs.google.com/spreadsheets/d/1XL5vhW3sbDhbH9Cz0tuDiY8C3ctxq1tqvaCgkFb8cCA/edit?usp=sharing"",""มุกดาหาร!J326"")"),0)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IFERROR(__xludf.DUMMYFUNCTION("IMPORTRANGE(""https://docs.google.com/spreadsheets/d/1XL5vhW3sbDhbH9Cz0tuDiY8C3ctxq1tqvaCgkFb8cCA/edit?usp=sharing"",""มุกดาหาร!I327"")"),25)</f>
        <v>25</v>
      </c>
      <c r="J432" s="402">
        <f ca="1">IFERROR(__xludf.DUMMYFUNCTION("IMPORTRANGE(""https://docs.google.com/spreadsheets/d/1XL5vhW3sbDhbH9Cz0tuDiY8C3ctxq1tqvaCgkFb8cCA/edit?usp=sharing"",""มุกดาหาร!J327"")"),0)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IFERROR(__xludf.DUMMYFUNCTION("IMPORTRANGE(""https://docs.google.com/spreadsheets/d/1XL5vhW3sbDhbH9Cz0tuDiY8C3ctxq1tqvaCgkFb8cCA/edit?usp=sharing"",""มุกดาหาร!J328"")"),0)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IFERROR(__xludf.DUMMYFUNCTION("IMPORTRANGE(""https://docs.google.com/spreadsheets/d/1XL5vhW3sbDhbH9Cz0tuDiY8C3ctxq1tqvaCgkFb8cCA/edit?usp=sharing"",""มุกดาหาร!J329"")"),0)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IFERROR(__xludf.DUMMYFUNCTION("IMPORTRANGE(""https://docs.google.com/spreadsheets/d/1XL5vhW3sbDhbH9Cz0tuDiY8C3ctxq1tqvaCgkFb8cCA/edit?usp=sharing"",""มุกดาหาร!I330"")"),30)</f>
        <v>30</v>
      </c>
      <c r="J435" s="418">
        <f ca="1">IFERROR(__xludf.DUMMYFUNCTION("IMPORTRANGE(""https://docs.google.com/spreadsheets/d/1XL5vhW3sbDhbH9Cz0tuDiY8C3ctxq1tqvaCgkFb8cCA/edit?usp=sharing"",""มุกดาหาร!J330"")"),0)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IFERROR(__xludf.DUMMYFUNCTION("IMPORTRANGE(""https://docs.google.com/spreadsheets/d/1XL5vhW3sbDhbH9Cz0tuDiY8C3ctxq1tqvaCgkFb8cCA/edit?usp=sharing"",""มุกดาหาร!L330"")"),116000)</f>
        <v>116000</v>
      </c>
      <c r="M435" s="420"/>
      <c r="N435" s="420">
        <f ca="1">IFERROR(__xludf.DUMMYFUNCTION("IMPORTRANGE(""https://docs.google.com/spreadsheets/d/1XL5vhW3sbDhbH9Cz0tuDiY8C3ctxq1tqvaCgkFb8cCA/edit?usp=sharing"",""มุกดาหาร!M330"")"),7600)</f>
        <v>7600</v>
      </c>
      <c r="O435" s="420">
        <f t="shared" ref="O435:O439" ca="1" si="114">+IF(L435&gt;0,N435*100/L435,0)</f>
        <v>6.5517241379310347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IFERROR(__xludf.DUMMYFUNCTION("IMPORTRANGE(""https://docs.google.com/spreadsheets/d/1XL5vhW3sbDhbH9Cz0tuDiY8C3ctxq1tqvaCgkFb8cCA/edit?usp=sharing"",""มุกดาหาร!L331"")"),0)</f>
        <v>0</v>
      </c>
      <c r="M436" s="172"/>
      <c r="N436" s="178">
        <f ca="1">IFERROR(__xludf.DUMMYFUNCTION("IMPORTRANGE(""https://docs.google.com/spreadsheets/d/1XL5vhW3sbDhbH9Cz0tuDiY8C3ctxq1tqvaCgkFb8cCA/edit?usp=sharing"",""มุกดาหาร!M331"")"),0)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IFERROR(__xludf.DUMMYFUNCTION("IMPORTRANGE(""https://docs.google.com/spreadsheets/d/1XL5vhW3sbDhbH9Cz0tuDiY8C3ctxq1tqvaCgkFb8cCA/edit?usp=sharing"",""มุกดาหาร!L332"")"),116000)</f>
        <v>116000</v>
      </c>
      <c r="M437" s="173"/>
      <c r="N437" s="178">
        <f ca="1">IFERROR(__xludf.DUMMYFUNCTION("IMPORTRANGE(""https://docs.google.com/spreadsheets/d/1XL5vhW3sbDhbH9Cz0tuDiY8C3ctxq1tqvaCgkFb8cCA/edit?usp=sharing"",""มุกดาหาร!M332"")"),7600)</f>
        <v>7600</v>
      </c>
      <c r="O437" s="178">
        <f t="shared" ca="1" si="114"/>
        <v>6.5517241379310347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IFERROR(__xludf.DUMMYFUNCTION("IMPORTRANGE(""https://docs.google.com/spreadsheets/d/1XL5vhW3sbDhbH9Cz0tuDiY8C3ctxq1tqvaCgkFb8cCA/edit?usp=sharing"",""มุกดาหาร!L333"")"),0)</f>
        <v>0</v>
      </c>
      <c r="M438" s="178"/>
      <c r="N438" s="178">
        <f ca="1">IFERROR(__xludf.DUMMYFUNCTION("IMPORTRANGE(""https://docs.google.com/spreadsheets/d/1XL5vhW3sbDhbH9Cz0tuDiY8C3ctxq1tqvaCgkFb8cCA/edit?usp=sharing"",""มุกดาหาร!M333"")"),0)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IFERROR(__xludf.DUMMYFUNCTION("IMPORTRANGE(""https://docs.google.com/spreadsheets/d/1XL5vhW3sbDhbH9Cz0tuDiY8C3ctxq1tqvaCgkFb8cCA/edit?usp=sharing"",""มุกดาหาร!L334"")"),116000)</f>
        <v>116000</v>
      </c>
      <c r="M439" s="178"/>
      <c r="N439" s="178">
        <f ca="1">IFERROR(__xludf.DUMMYFUNCTION("IMPORTRANGE(""https://docs.google.com/spreadsheets/d/1XL5vhW3sbDhbH9Cz0tuDiY8C3ctxq1tqvaCgkFb8cCA/edit?usp=sharing"",""มุกดาหาร!M334"")"),7600)</f>
        <v>7600</v>
      </c>
      <c r="O439" s="178">
        <f t="shared" ca="1" si="114"/>
        <v>6.5517241379310347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IFERROR(__xludf.DUMMYFUNCTION("IMPORTRANGE(""https://docs.google.com/spreadsheets/d/1XL5vhW3sbDhbH9Cz0tuDiY8C3ctxq1tqvaCgkFb8cCA/edit?usp=sharing"",""มุกดาหาร!M335"")"),0)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IFERROR(__xludf.DUMMYFUNCTION("IMPORTRANGE(""https://docs.google.com/spreadsheets/d/1XL5vhW3sbDhbH9Cz0tuDiY8C3ctxq1tqvaCgkFb8cCA/edit?usp=sharing"",""มุกดาหาร!M336"")"),0)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IFERROR(__xludf.DUMMYFUNCTION("IMPORTRANGE(""https://docs.google.com/spreadsheets/d/1XL5vhW3sbDhbH9Cz0tuDiY8C3ctxq1tqvaCgkFb8cCA/edit?usp=sharing"",""มุกดาหาร!M337"")"),0)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IFERROR(__xludf.DUMMYFUNCTION("IMPORTRANGE(""https://docs.google.com/spreadsheets/d/1XL5vhW3sbDhbH9Cz0tuDiY8C3ctxq1tqvaCgkFb8cCA/edit?usp=sharing"",""มุกดาหาร!M338"")"),7600)</f>
        <v>7600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IFERROR(__xludf.DUMMYFUNCTION("IMPORTRANGE(""https://docs.google.com/spreadsheets/d/1XL5vhW3sbDhbH9Cz0tuDiY8C3ctxq1tqvaCgkFb8cCA/edit?usp=sharing"",""มุกดาหาร!J340"")"),0)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IFERROR(__xludf.DUMMYFUNCTION("IMPORTRANGE(""https://docs.google.com/spreadsheets/d/1XL5vhW3sbDhbH9Cz0tuDiY8C3ctxq1tqvaCgkFb8cCA/edit?usp=sharing"",""มุกดาหาร!J341"")"),1)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IFERROR(__xludf.DUMMYFUNCTION("IMPORTRANGE(""https://docs.google.com/spreadsheets/d/1XL5vhW3sbDhbH9Cz0tuDiY8C3ctxq1tqvaCgkFb8cCA/edit?usp=sharing"",""มุกดาหาร!J342"")"),0)</f>
        <v>0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IFERROR(__xludf.DUMMYFUNCTION("IMPORTRANGE(""https://docs.google.com/spreadsheets/d/1XL5vhW3sbDhbH9Cz0tuDiY8C3ctxq1tqvaCgkFb8cCA/edit?usp=sharing"",""มุกดาหาร!J343"")"),0)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IFERROR(__xludf.DUMMYFUNCTION("IMPORTRANGE(""https://docs.google.com/spreadsheets/d/1XL5vhW3sbDhbH9Cz0tuDiY8C3ctxq1tqvaCgkFb8cCA/edit?usp=sharing"",""มุกดาหาร!I344"")"),30)</f>
        <v>30</v>
      </c>
      <c r="J449" s="210">
        <f ca="1">IFERROR(__xludf.DUMMYFUNCTION("IMPORTRANGE(""https://docs.google.com/spreadsheets/d/1XL5vhW3sbDhbH9Cz0tuDiY8C3ctxq1tqvaCgkFb8cCA/edit?usp=sharing"",""มุกดาหาร!J344"")"),0)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IFERROR(__xludf.DUMMYFUNCTION("IMPORTRANGE(""https://docs.google.com/spreadsheets/d/1XL5vhW3sbDhbH9Cz0tuDiY8C3ctxq1tqvaCgkFb8cCA/edit?usp=sharing"",""มุกดาหาร!I345"")"),30)</f>
        <v>30</v>
      </c>
      <c r="J450" s="198">
        <f ca="1">IFERROR(__xludf.DUMMYFUNCTION("IMPORTRANGE(""https://docs.google.com/spreadsheets/d/1XL5vhW3sbDhbH9Cz0tuDiY8C3ctxq1tqvaCgkFb8cCA/edit?usp=sharing"",""มุกดาหาร!J345"")"),0)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IFERROR(__xludf.DUMMYFUNCTION("IMPORTRANGE(""https://docs.google.com/spreadsheets/d/1XL5vhW3sbDhbH9Cz0tuDiY8C3ctxq1tqvaCgkFb8cCA/edit?usp=sharing"",""มุกดาหาร!I346"")"),0)</f>
        <v>0</v>
      </c>
      <c r="J451" s="197">
        <f ca="1">IFERROR(__xludf.DUMMYFUNCTION("IMPORTRANGE(""https://docs.google.com/spreadsheets/d/1XL5vhW3sbDhbH9Cz0tuDiY8C3ctxq1tqvaCgkFb8cCA/edit?usp=sharing"",""มุกดาหาร!J346"")"),0)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IFERROR(__xludf.DUMMYFUNCTION("IMPORTRANGE(""https://docs.google.com/spreadsheets/d/1XL5vhW3sbDhbH9Cz0tuDiY8C3ctxq1tqvaCgkFb8cCA/edit?usp=sharing"",""มุกดาหาร!I347"")"),0)</f>
        <v>0</v>
      </c>
      <c r="J452" s="197">
        <f ca="1">IFERROR(__xludf.DUMMYFUNCTION("IMPORTRANGE(""https://docs.google.com/spreadsheets/d/1XL5vhW3sbDhbH9Cz0tuDiY8C3ctxq1tqvaCgkFb8cCA/edit?usp=sharing"",""มุกดาหาร!J347"")"),0)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IFERROR(__xludf.DUMMYFUNCTION("IMPORTRANGE(""https://docs.google.com/spreadsheets/d/1XL5vhW3sbDhbH9Cz0tuDiY8C3ctxq1tqvaCgkFb8cCA/edit?usp=sharing"",""มุกดาหาร!J348"")"),0)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IFERROR(__xludf.DUMMYFUNCTION("IMPORTRANGE(""https://docs.google.com/spreadsheets/d/1XL5vhW3sbDhbH9Cz0tuDiY8C3ctxq1tqvaCgkFb8cCA/edit?usp=sharing"",""มุกดาหาร!J349"")"),0)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IFERROR(__xludf.DUMMYFUNCTION("IMPORTRANGE(""https://docs.google.com/spreadsheets/d/1XL5vhW3sbDhbH9Cz0tuDiY8C3ctxq1tqvaCgkFb8cCA/edit?usp=sharing"",""มุกดาหาร!I350"")"),36508)</f>
        <v>36508</v>
      </c>
      <c r="J455" s="379">
        <f ca="1">IFERROR(__xludf.DUMMYFUNCTION("IMPORTRANGE(""https://docs.google.com/spreadsheets/d/1XL5vhW3sbDhbH9Cz0tuDiY8C3ctxq1tqvaCgkFb8cCA/edit?usp=sharing"",""มุกดาหาร!J350"")"),0)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IFERROR(__xludf.DUMMYFUNCTION("IMPORTRANGE(""https://docs.google.com/spreadsheets/d/1XL5vhW3sbDhbH9Cz0tuDiY8C3ctxq1tqvaCgkFb8cCA/edit?usp=sharing"",""มุกดาหาร!L350"")"),447718)</f>
        <v>447718</v>
      </c>
      <c r="M455" s="381"/>
      <c r="N455" s="381">
        <f ca="1">IFERROR(__xludf.DUMMYFUNCTION("IMPORTRANGE(""https://docs.google.com/spreadsheets/d/1XL5vhW3sbDhbH9Cz0tuDiY8C3ctxq1tqvaCgkFb8cCA/edit?usp=sharing"",""มุกดาหาร!M350"")"),94829)</f>
        <v>94829</v>
      </c>
      <c r="O455" s="381">
        <f t="shared" ref="O455:O459" ca="1" si="116">+IF(L455&gt;0,N455*100/L455,0)</f>
        <v>21.180519880817837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IFERROR(__xludf.DUMMYFUNCTION("IMPORTRANGE(""https://docs.google.com/spreadsheets/d/1XL5vhW3sbDhbH9Cz0tuDiY8C3ctxq1tqvaCgkFb8cCA/edit?usp=sharing"",""มุกดาหาร!L351"")"),0)</f>
        <v>0</v>
      </c>
      <c r="M456" s="172"/>
      <c r="N456" s="178">
        <f ca="1">IFERROR(__xludf.DUMMYFUNCTION("IMPORTRANGE(""https://docs.google.com/spreadsheets/d/1XL5vhW3sbDhbH9Cz0tuDiY8C3ctxq1tqvaCgkFb8cCA/edit?usp=sharing"",""มุกดาหาร!M351"")"),0)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IFERROR(__xludf.DUMMYFUNCTION("IMPORTRANGE(""https://docs.google.com/spreadsheets/d/1XL5vhW3sbDhbH9Cz0tuDiY8C3ctxq1tqvaCgkFb8cCA/edit?usp=sharing"",""มุกดาหาร!L352"")"),447718)</f>
        <v>447718</v>
      </c>
      <c r="M457" s="173"/>
      <c r="N457" s="178">
        <f ca="1">IFERROR(__xludf.DUMMYFUNCTION("IMPORTRANGE(""https://docs.google.com/spreadsheets/d/1XL5vhW3sbDhbH9Cz0tuDiY8C3ctxq1tqvaCgkFb8cCA/edit?usp=sharing"",""มุกดาหาร!M352"")"),94829)</f>
        <v>94829</v>
      </c>
      <c r="O457" s="178">
        <f t="shared" ca="1" si="116"/>
        <v>21.180519880817837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IFERROR(__xludf.DUMMYFUNCTION("IMPORTRANGE(""https://docs.google.com/spreadsheets/d/1XL5vhW3sbDhbH9Cz0tuDiY8C3ctxq1tqvaCgkFb8cCA/edit?usp=sharing"",""มุกดาหาร!L353"")"),0)</f>
        <v>0</v>
      </c>
      <c r="M458" s="178"/>
      <c r="N458" s="178">
        <f ca="1">IFERROR(__xludf.DUMMYFUNCTION("IMPORTRANGE(""https://docs.google.com/spreadsheets/d/1XL5vhW3sbDhbH9Cz0tuDiY8C3ctxq1tqvaCgkFb8cCA/edit?usp=sharing"",""มุกดาหาร!M353"")"),0)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IFERROR(__xludf.DUMMYFUNCTION("IMPORTRANGE(""https://docs.google.com/spreadsheets/d/1XL5vhW3sbDhbH9Cz0tuDiY8C3ctxq1tqvaCgkFb8cCA/edit?usp=sharing"",""มุกดาหาร!L354"")"),447718)</f>
        <v>447718</v>
      </c>
      <c r="M459" s="178"/>
      <c r="N459" s="178">
        <f ca="1">IFERROR(__xludf.DUMMYFUNCTION("IMPORTRANGE(""https://docs.google.com/spreadsheets/d/1XL5vhW3sbDhbH9Cz0tuDiY8C3ctxq1tqvaCgkFb8cCA/edit?usp=sharing"",""มุกดาหาร!M354"")"),94829)</f>
        <v>94829</v>
      </c>
      <c r="O459" s="178">
        <f t="shared" ca="1" si="116"/>
        <v>21.180519880817837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IFERROR(__xludf.DUMMYFUNCTION("IMPORTRANGE(""https://docs.google.com/spreadsheets/d/1XL5vhW3sbDhbH9Cz0tuDiY8C3ctxq1tqvaCgkFb8cCA/edit?usp=sharing"",""มุกดาหาร!M355"")"),0)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IFERROR(__xludf.DUMMYFUNCTION("IMPORTRANGE(""https://docs.google.com/spreadsheets/d/1XL5vhW3sbDhbH9Cz0tuDiY8C3ctxq1tqvaCgkFb8cCA/edit?usp=sharing"",""มุกดาหาร!M356"")"),0)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IFERROR(__xludf.DUMMYFUNCTION("IMPORTRANGE(""https://docs.google.com/spreadsheets/d/1XL5vhW3sbDhbH9Cz0tuDiY8C3ctxq1tqvaCgkFb8cCA/edit?usp=sharing"",""มุกดาหาร!M357"")"),41800)</f>
        <v>41800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IFERROR(__xludf.DUMMYFUNCTION("IMPORTRANGE(""https://docs.google.com/spreadsheets/d/1XL5vhW3sbDhbH9Cz0tuDiY8C3ctxq1tqvaCgkFb8cCA/edit?usp=sharing"",""มุกดาหาร!M358"")"),53029)</f>
        <v>53029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IFERROR(__xludf.DUMMYFUNCTION("IMPORTRANGE(""https://docs.google.com/spreadsheets/d/1XL5vhW3sbDhbH9Cz0tuDiY8C3ctxq1tqvaCgkFb8cCA/edit?usp=sharing"",""มุกดาหาร!I359"")"),36508)</f>
        <v>36508</v>
      </c>
      <c r="J464" s="276">
        <f ca="1">IFERROR(__xludf.DUMMYFUNCTION("IMPORTRANGE(""https://docs.google.com/spreadsheets/d/1XL5vhW3sbDhbH9Cz0tuDiY8C3ctxq1tqvaCgkFb8cCA/edit?usp=sharing"",""มุกดาหาร!J359"")"),0)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IFERROR(__xludf.DUMMYFUNCTION("IMPORTRANGE(""https://docs.google.com/spreadsheets/d/1XL5vhW3sbDhbH9Cz0tuDiY8C3ctxq1tqvaCgkFb8cCA/edit?usp=sharing"",""มุกดาหาร!I360"")"),36508)</f>
        <v>36508</v>
      </c>
      <c r="J465" s="428">
        <f ca="1">IFERROR(__xludf.DUMMYFUNCTION("IMPORTRANGE(""https://docs.google.com/spreadsheets/d/1XL5vhW3sbDhbH9Cz0tuDiY8C3ctxq1tqvaCgkFb8cCA/edit?usp=sharing"",""มุกดาหาร!J360"")"),38745)</f>
        <v>38745</v>
      </c>
      <c r="K465" s="211">
        <f t="shared" ca="1" si="117"/>
        <v>106.12742412621891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IFERROR(__xludf.DUMMYFUNCTION("IMPORTRANGE(""https://docs.google.com/spreadsheets/d/1XL5vhW3sbDhbH9Cz0tuDiY8C3ctxq1tqvaCgkFb8cCA/edit?usp=sharing"",""มุกดาหาร!I361"")"),4715)</f>
        <v>4715</v>
      </c>
      <c r="J466" s="428">
        <f ca="1">IFERROR(__xludf.DUMMYFUNCTION("IMPORTRANGE(""https://docs.google.com/spreadsheets/d/1XL5vhW3sbDhbH9Cz0tuDiY8C3ctxq1tqvaCgkFb8cCA/edit?usp=sharing"",""มุกดาหาร!J361"")"),4715)</f>
        <v>4715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IFERROR(__xludf.DUMMYFUNCTION("IMPORTRANGE(""https://docs.google.com/spreadsheets/d/1XL5vhW3sbDhbH9Cz0tuDiY8C3ctxq1tqvaCgkFb8cCA/edit?usp=sharing"",""มุกดาหาร!I362"")"),0)</f>
        <v>0</v>
      </c>
      <c r="J467" s="198">
        <f ca="1">IFERROR(__xludf.DUMMYFUNCTION("IMPORTRANGE(""https://docs.google.com/spreadsheets/d/1XL5vhW3sbDhbH9Cz0tuDiY8C3ctxq1tqvaCgkFb8cCA/edit?usp=sharing"",""มุกดาหาร!J362"")"),31673)</f>
        <v>31673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IFERROR(__xludf.DUMMYFUNCTION("IMPORTRANGE(""https://docs.google.com/spreadsheets/d/1XL5vhW3sbDhbH9Cz0tuDiY8C3ctxq1tqvaCgkFb8cCA/edit?usp=sharing"",""มุกดาหาร!I363"")"),0)</f>
        <v>0</v>
      </c>
      <c r="J468" s="198">
        <f ca="1">IFERROR(__xludf.DUMMYFUNCTION("IMPORTRANGE(""https://docs.google.com/spreadsheets/d/1XL5vhW3sbDhbH9Cz0tuDiY8C3ctxq1tqvaCgkFb8cCA/edit?usp=sharing"",""มุกดาหาร!J363"")"),4063)</f>
        <v>4063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IFERROR(__xludf.DUMMYFUNCTION("IMPORTRANGE(""https://docs.google.com/spreadsheets/d/1XL5vhW3sbDhbH9Cz0tuDiY8C3ctxq1tqvaCgkFb8cCA/edit?usp=sharing"",""มุกดาหาร!I364"")"),0)</f>
        <v>0</v>
      </c>
      <c r="J469" s="198">
        <f ca="1">IFERROR(__xludf.DUMMYFUNCTION("IMPORTRANGE(""https://docs.google.com/spreadsheets/d/1XL5vhW3sbDhbH9Cz0tuDiY8C3ctxq1tqvaCgkFb8cCA/edit?usp=sharing"",""มุกดาหาร!J364"")"),6062)</f>
        <v>6062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IFERROR(__xludf.DUMMYFUNCTION("IMPORTRANGE(""https://docs.google.com/spreadsheets/d/1XL5vhW3sbDhbH9Cz0tuDiY8C3ctxq1tqvaCgkFb8cCA/edit?usp=sharing"",""มุกดาหาร!I365"")"),0)</f>
        <v>0</v>
      </c>
      <c r="J470" s="198">
        <f ca="1">IFERROR(__xludf.DUMMYFUNCTION("IMPORTRANGE(""https://docs.google.com/spreadsheets/d/1XL5vhW3sbDhbH9Cz0tuDiY8C3ctxq1tqvaCgkFb8cCA/edit?usp=sharing"",""มุกดาหาร!J365"")"),540)</f>
        <v>540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IFERROR(__xludf.DUMMYFUNCTION("IMPORTRANGE(""https://docs.google.com/spreadsheets/d/1XL5vhW3sbDhbH9Cz0tuDiY8C3ctxq1tqvaCgkFb8cCA/edit?usp=sharing"",""มุกดาหาร!I366"")"),0)</f>
        <v>0</v>
      </c>
      <c r="J471" s="198">
        <f ca="1">IFERROR(__xludf.DUMMYFUNCTION("IMPORTRANGE(""https://docs.google.com/spreadsheets/d/1XL5vhW3sbDhbH9Cz0tuDiY8C3ctxq1tqvaCgkFb8cCA/edit?usp=sharing"",""มุกดาหาร!J366"")"),1010)</f>
        <v>1010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IFERROR(__xludf.DUMMYFUNCTION("IMPORTRANGE(""https://docs.google.com/spreadsheets/d/1XL5vhW3sbDhbH9Cz0tuDiY8C3ctxq1tqvaCgkFb8cCA/edit?usp=sharing"",""มุกดาหาร!I367"")"),0)</f>
        <v>0</v>
      </c>
      <c r="J472" s="198">
        <f ca="1">IFERROR(__xludf.DUMMYFUNCTION("IMPORTRANGE(""https://docs.google.com/spreadsheets/d/1XL5vhW3sbDhbH9Cz0tuDiY8C3ctxq1tqvaCgkFb8cCA/edit?usp=sharing"",""มุกดาหาร!J367"")"),112)</f>
        <v>112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IFERROR(__xludf.DUMMYFUNCTION("IMPORTRANGE(""https://docs.google.com/spreadsheets/d/1XL5vhW3sbDhbH9Cz0tuDiY8C3ctxq1tqvaCgkFb8cCA/edit?usp=sharing"",""มุกดาหาร!I368"")"),36508)</f>
        <v>36508</v>
      </c>
      <c r="J473" s="428">
        <f ca="1">IFERROR(__xludf.DUMMYFUNCTION("IMPORTRANGE(""https://docs.google.com/spreadsheets/d/1XL5vhW3sbDhbH9Cz0tuDiY8C3ctxq1tqvaCgkFb8cCA/edit?usp=sharing"",""มุกดาหาร!J368"")"),0)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IFERROR(__xludf.DUMMYFUNCTION("IMPORTRANGE(""https://docs.google.com/spreadsheets/d/1XL5vhW3sbDhbH9Cz0tuDiY8C3ctxq1tqvaCgkFb8cCA/edit?usp=sharing"",""มุกดาหาร!I369"")"),4715)</f>
        <v>4715</v>
      </c>
      <c r="J474" s="428">
        <f ca="1">IFERROR(__xludf.DUMMYFUNCTION("IMPORTRANGE(""https://docs.google.com/spreadsheets/d/1XL5vhW3sbDhbH9Cz0tuDiY8C3ctxq1tqvaCgkFb8cCA/edit?usp=sharing"",""มุกดาหาร!J369"")"),0)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IFERROR(__xludf.DUMMYFUNCTION("IMPORTRANGE(""https://docs.google.com/spreadsheets/d/1XL5vhW3sbDhbH9Cz0tuDiY8C3ctxq1tqvaCgkFb8cCA/edit?usp=sharing"",""มุกดาหาร!I370"")"),0)</f>
        <v>0</v>
      </c>
      <c r="J475" s="198">
        <f ca="1">IFERROR(__xludf.DUMMYFUNCTION("IMPORTRANGE(""https://docs.google.com/spreadsheets/d/1XL5vhW3sbDhbH9Cz0tuDiY8C3ctxq1tqvaCgkFb8cCA/edit?usp=sharing"",""มุกดาหาร!J370"")"),0)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IFERROR(__xludf.DUMMYFUNCTION("IMPORTRANGE(""https://docs.google.com/spreadsheets/d/1XL5vhW3sbDhbH9Cz0tuDiY8C3ctxq1tqvaCgkFb8cCA/edit?usp=sharing"",""มุกดาหาร!I371"")"),0)</f>
        <v>0</v>
      </c>
      <c r="J476" s="198">
        <f ca="1">IFERROR(__xludf.DUMMYFUNCTION("IMPORTRANGE(""https://docs.google.com/spreadsheets/d/1XL5vhW3sbDhbH9Cz0tuDiY8C3ctxq1tqvaCgkFb8cCA/edit?usp=sharing"",""มุกดาหาร!J371"")"),0)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IFERROR(__xludf.DUMMYFUNCTION("IMPORTRANGE(""https://docs.google.com/spreadsheets/d/1XL5vhW3sbDhbH9Cz0tuDiY8C3ctxq1tqvaCgkFb8cCA/edit?usp=sharing"",""มุกดาหาร!I372"")"),0)</f>
        <v>0</v>
      </c>
      <c r="J477" s="198">
        <f ca="1">IFERROR(__xludf.DUMMYFUNCTION("IMPORTRANGE(""https://docs.google.com/spreadsheets/d/1XL5vhW3sbDhbH9Cz0tuDiY8C3ctxq1tqvaCgkFb8cCA/edit?usp=sharing"",""มุกดาหาร!J372"")"),0)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IFERROR(__xludf.DUMMYFUNCTION("IMPORTRANGE(""https://docs.google.com/spreadsheets/d/1XL5vhW3sbDhbH9Cz0tuDiY8C3ctxq1tqvaCgkFb8cCA/edit?usp=sharing"",""มุกดาหาร!I373"")"),0)</f>
        <v>0</v>
      </c>
      <c r="J478" s="198">
        <f ca="1">IFERROR(__xludf.DUMMYFUNCTION("IMPORTRANGE(""https://docs.google.com/spreadsheets/d/1XL5vhW3sbDhbH9Cz0tuDiY8C3ctxq1tqvaCgkFb8cCA/edit?usp=sharing"",""มุกดาหาร!J373"")"),0)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IFERROR(__xludf.DUMMYFUNCTION("IMPORTRANGE(""https://docs.google.com/spreadsheets/d/1XL5vhW3sbDhbH9Cz0tuDiY8C3ctxq1tqvaCgkFb8cCA/edit?usp=sharing"",""มุกดาหาร!I374"")"),0)</f>
        <v>0</v>
      </c>
      <c r="J479" s="198">
        <f ca="1">IFERROR(__xludf.DUMMYFUNCTION("IMPORTRANGE(""https://docs.google.com/spreadsheets/d/1XL5vhW3sbDhbH9Cz0tuDiY8C3ctxq1tqvaCgkFb8cCA/edit?usp=sharing"",""มุกดาหาร!J374"")"),0)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IFERROR(__xludf.DUMMYFUNCTION("IMPORTRANGE(""https://docs.google.com/spreadsheets/d/1XL5vhW3sbDhbH9Cz0tuDiY8C3ctxq1tqvaCgkFb8cCA/edit?usp=sharing"",""มุกดาหาร!I375"")"),0)</f>
        <v>0</v>
      </c>
      <c r="J480" s="198">
        <f ca="1">IFERROR(__xludf.DUMMYFUNCTION("IMPORTRANGE(""https://docs.google.com/spreadsheets/d/1XL5vhW3sbDhbH9Cz0tuDiY8C3ctxq1tqvaCgkFb8cCA/edit?usp=sharing"",""มุกดาหาร!J375"")"),0)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IFERROR(__xludf.DUMMYFUNCTION("IMPORTRANGE(""https://docs.google.com/spreadsheets/d/1XL5vhW3sbDhbH9Cz0tuDiY8C3ctxq1tqvaCgkFb8cCA/edit?usp=sharing"",""มุกดาหาร!I376"")"),36508)</f>
        <v>36508</v>
      </c>
      <c r="J481" s="428">
        <f ca="1">IFERROR(__xludf.DUMMYFUNCTION("IMPORTRANGE(""https://docs.google.com/spreadsheets/d/1XL5vhW3sbDhbH9Cz0tuDiY8C3ctxq1tqvaCgkFb8cCA/edit?usp=sharing"",""มุกดาหาร!J376"")"),0)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IFERROR(__xludf.DUMMYFUNCTION("IMPORTRANGE(""https://docs.google.com/spreadsheets/d/1XL5vhW3sbDhbH9Cz0tuDiY8C3ctxq1tqvaCgkFb8cCA/edit?usp=sharing"",""มุกดาหาร!I377"")"),4715)</f>
        <v>4715</v>
      </c>
      <c r="J482" s="428">
        <f ca="1">IFERROR(__xludf.DUMMYFUNCTION("IMPORTRANGE(""https://docs.google.com/spreadsheets/d/1XL5vhW3sbDhbH9Cz0tuDiY8C3ctxq1tqvaCgkFb8cCA/edit?usp=sharing"",""มุกดาหาร!J377"")"),0)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IFERROR(__xludf.DUMMYFUNCTION("IMPORTRANGE(""https://docs.google.com/spreadsheets/d/1XL5vhW3sbDhbH9Cz0tuDiY8C3ctxq1tqvaCgkFb8cCA/edit?usp=sharing"",""มุกดาหาร!I378"")"),0)</f>
        <v>0</v>
      </c>
      <c r="J483" s="198">
        <f ca="1">IFERROR(__xludf.DUMMYFUNCTION("IMPORTRANGE(""https://docs.google.com/spreadsheets/d/1XL5vhW3sbDhbH9Cz0tuDiY8C3ctxq1tqvaCgkFb8cCA/edit?usp=sharing"",""มุกดาหาร!J378"")"),0)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IFERROR(__xludf.DUMMYFUNCTION("IMPORTRANGE(""https://docs.google.com/spreadsheets/d/1XL5vhW3sbDhbH9Cz0tuDiY8C3ctxq1tqvaCgkFb8cCA/edit?usp=sharing"",""มุกดาหาร!I379"")"),0)</f>
        <v>0</v>
      </c>
      <c r="J484" s="198">
        <f ca="1">IFERROR(__xludf.DUMMYFUNCTION("IMPORTRANGE(""https://docs.google.com/spreadsheets/d/1XL5vhW3sbDhbH9Cz0tuDiY8C3ctxq1tqvaCgkFb8cCA/edit?usp=sharing"",""มุกดาหาร!J379"")"),0)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IFERROR(__xludf.DUMMYFUNCTION("IMPORTRANGE(""https://docs.google.com/spreadsheets/d/1XL5vhW3sbDhbH9Cz0tuDiY8C3ctxq1tqvaCgkFb8cCA/edit?usp=sharing"",""มุกดาหาร!I380"")"),0)</f>
        <v>0</v>
      </c>
      <c r="J485" s="198">
        <f ca="1">IFERROR(__xludf.DUMMYFUNCTION("IMPORTRANGE(""https://docs.google.com/spreadsheets/d/1XL5vhW3sbDhbH9Cz0tuDiY8C3ctxq1tqvaCgkFb8cCA/edit?usp=sharing"",""มุกดาหาร!J380"")"),0)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IFERROR(__xludf.DUMMYFUNCTION("IMPORTRANGE(""https://docs.google.com/spreadsheets/d/1XL5vhW3sbDhbH9Cz0tuDiY8C3ctxq1tqvaCgkFb8cCA/edit?usp=sharing"",""มุกดาหาร!I381"")"),0)</f>
        <v>0</v>
      </c>
      <c r="J486" s="198">
        <f ca="1">IFERROR(__xludf.DUMMYFUNCTION("IMPORTRANGE(""https://docs.google.com/spreadsheets/d/1XL5vhW3sbDhbH9Cz0tuDiY8C3ctxq1tqvaCgkFb8cCA/edit?usp=sharing"",""มุกดาหาร!J381"")"),0)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IFERROR(__xludf.DUMMYFUNCTION("IMPORTRANGE(""https://docs.google.com/spreadsheets/d/1XL5vhW3sbDhbH9Cz0tuDiY8C3ctxq1tqvaCgkFb8cCA/edit?usp=sharing"",""มุกดาหาร!I382"")"),0)</f>
        <v>0</v>
      </c>
      <c r="J487" s="428">
        <f ca="1">IFERROR(__xludf.DUMMYFUNCTION("IMPORTRANGE(""https://docs.google.com/spreadsheets/d/1XL5vhW3sbDhbH9Cz0tuDiY8C3ctxq1tqvaCgkFb8cCA/edit?usp=sharing"",""มุกดาหาร!J382"")"),0)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IFERROR(__xludf.DUMMYFUNCTION("IMPORTRANGE(""https://docs.google.com/spreadsheets/d/1XL5vhW3sbDhbH9Cz0tuDiY8C3ctxq1tqvaCgkFb8cCA/edit?usp=sharing"",""มุกดาหาร!I383"")"),0)</f>
        <v>0</v>
      </c>
      <c r="J488" s="428">
        <f ca="1">IFERROR(__xludf.DUMMYFUNCTION("IMPORTRANGE(""https://docs.google.com/spreadsheets/d/1XL5vhW3sbDhbH9Cz0tuDiY8C3ctxq1tqvaCgkFb8cCA/edit?usp=sharing"",""มุกดาหาร!J383"")"),0)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IFERROR(__xludf.DUMMYFUNCTION("IMPORTRANGE(""https://docs.google.com/spreadsheets/d/1XL5vhW3sbDhbH9Cz0tuDiY8C3ctxq1tqvaCgkFb8cCA/edit?usp=sharing"",""มุกดาหาร!I384"")"),0)</f>
        <v>0</v>
      </c>
      <c r="J489" s="198">
        <f ca="1">IFERROR(__xludf.DUMMYFUNCTION("IMPORTRANGE(""https://docs.google.com/spreadsheets/d/1XL5vhW3sbDhbH9Cz0tuDiY8C3ctxq1tqvaCgkFb8cCA/edit?usp=sharing"",""มุกดาหาร!J384"")"),0)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IFERROR(__xludf.DUMMYFUNCTION("IMPORTRANGE(""https://docs.google.com/spreadsheets/d/1XL5vhW3sbDhbH9Cz0tuDiY8C3ctxq1tqvaCgkFb8cCA/edit?usp=sharing"",""มุกดาหาร!I385"")"),0)</f>
        <v>0</v>
      </c>
      <c r="J490" s="198">
        <f ca="1">IFERROR(__xludf.DUMMYFUNCTION("IMPORTRANGE(""https://docs.google.com/spreadsheets/d/1XL5vhW3sbDhbH9Cz0tuDiY8C3ctxq1tqvaCgkFb8cCA/edit?usp=sharing"",""มุกดาหาร!J385"")"),0)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IFERROR(__xludf.DUMMYFUNCTION("IMPORTRANGE(""https://docs.google.com/spreadsheets/d/1XL5vhW3sbDhbH9Cz0tuDiY8C3ctxq1tqvaCgkFb8cCA/edit?usp=sharing"",""มุกดาหาร!I386"")"),0)</f>
        <v>0</v>
      </c>
      <c r="J491" s="198">
        <f ca="1">IFERROR(__xludf.DUMMYFUNCTION("IMPORTRANGE(""https://docs.google.com/spreadsheets/d/1XL5vhW3sbDhbH9Cz0tuDiY8C3ctxq1tqvaCgkFb8cCA/edit?usp=sharing"",""มุกดาหาร!J386"")"),0)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IFERROR(__xludf.DUMMYFUNCTION("IMPORTRANGE(""https://docs.google.com/spreadsheets/d/1XL5vhW3sbDhbH9Cz0tuDiY8C3ctxq1tqvaCgkFb8cCA/edit?usp=sharing"",""มุกดาหาร!I387"")"),0)</f>
        <v>0</v>
      </c>
      <c r="J492" s="198">
        <f ca="1">IFERROR(__xludf.DUMMYFUNCTION("IMPORTRANGE(""https://docs.google.com/spreadsheets/d/1XL5vhW3sbDhbH9Cz0tuDiY8C3ctxq1tqvaCgkFb8cCA/edit?usp=sharing"",""มุกดาหาร!J387"")"),0)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IFERROR(__xludf.DUMMYFUNCTION("IMPORTRANGE(""https://docs.google.com/spreadsheets/d/1XL5vhW3sbDhbH9Cz0tuDiY8C3ctxq1tqvaCgkFb8cCA/edit?usp=sharing"",""มุกดาหาร!I388"")"),0)</f>
        <v>0</v>
      </c>
      <c r="J493" s="198">
        <f ca="1">IFERROR(__xludf.DUMMYFUNCTION("IMPORTRANGE(""https://docs.google.com/spreadsheets/d/1XL5vhW3sbDhbH9Cz0tuDiY8C3ctxq1tqvaCgkFb8cCA/edit?usp=sharing"",""มุกดาหาร!J388"")"),0)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IFERROR(__xludf.DUMMYFUNCTION("IMPORTRANGE(""https://docs.google.com/spreadsheets/d/1XL5vhW3sbDhbH9Cz0tuDiY8C3ctxq1tqvaCgkFb8cCA/edit?usp=sharing"",""มุกดาหาร!I389"")"),0)</f>
        <v>0</v>
      </c>
      <c r="J494" s="444">
        <f ca="1">IFERROR(__xludf.DUMMYFUNCTION("IMPORTRANGE(""https://docs.google.com/spreadsheets/d/1XL5vhW3sbDhbH9Cz0tuDiY8C3ctxq1tqvaCgkFb8cCA/edit?usp=sharing"",""มุกดาหาร!J389"")"),0)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IFERROR(__xludf.DUMMYFUNCTION("IMPORTRANGE(""https://docs.google.com/spreadsheets/d/1XL5vhW3sbDhbH9Cz0tuDiY8C3ctxq1tqvaCgkFb8cCA/edit?usp=sharing"",""มุกดาหาร!I390"")"),0)</f>
        <v>0</v>
      </c>
      <c r="J495" s="444">
        <f ca="1">IFERROR(__xludf.DUMMYFUNCTION("IMPORTRANGE(""https://docs.google.com/spreadsheets/d/1XL5vhW3sbDhbH9Cz0tuDiY8C3ctxq1tqvaCgkFb8cCA/edit?usp=sharing"",""มุกดาหาร!J390"")"),0)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IFERROR(__xludf.DUMMYFUNCTION("IMPORTRANGE(""https://docs.google.com/spreadsheets/d/1XL5vhW3sbDhbH9Cz0tuDiY8C3ctxq1tqvaCgkFb8cCA/edit?usp=sharing"",""มุกดาหาร!I391"")"),0)</f>
        <v>0</v>
      </c>
      <c r="J496" s="444">
        <f ca="1">IFERROR(__xludf.DUMMYFUNCTION("IMPORTRANGE(""https://docs.google.com/spreadsheets/d/1XL5vhW3sbDhbH9Cz0tuDiY8C3ctxq1tqvaCgkFb8cCA/edit?usp=sharing"",""มุกดาหาร!J391"")"),0)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IFERROR(__xludf.DUMMYFUNCTION("IMPORTRANGE(""https://docs.google.com/spreadsheets/d/1XL5vhW3sbDhbH9Cz0tuDiY8C3ctxq1tqvaCgkFb8cCA/edit?usp=sharing"",""มุกดาหาร!I392"")"),2487)</f>
        <v>2487</v>
      </c>
      <c r="J497" s="451">
        <f ca="1">IFERROR(__xludf.DUMMYFUNCTION("IMPORTRANGE(""https://docs.google.com/spreadsheets/d/1XL5vhW3sbDhbH9Cz0tuDiY8C3ctxq1tqvaCgkFb8cCA/edit?usp=sharing"",""มุกดาหาร!J392"")"),391.58)</f>
        <v>391.58</v>
      </c>
      <c r="K497" s="452">
        <f t="shared" ca="1" si="117"/>
        <v>15.745074386811419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IFERROR(__xludf.DUMMYFUNCTION("IMPORTRANGE(""https://docs.google.com/spreadsheets/d/1XL5vhW3sbDhbH9Cz0tuDiY8C3ctxq1tqvaCgkFb8cCA/edit?usp=sharing"",""มุกดาหาร!I393"")"),2487)</f>
        <v>2487</v>
      </c>
      <c r="J498" s="428">
        <f ca="1">IFERROR(__xludf.DUMMYFUNCTION("IMPORTRANGE(""https://docs.google.com/spreadsheets/d/1XL5vhW3sbDhbH9Cz0tuDiY8C3ctxq1tqvaCgkFb8cCA/edit?usp=sharing"",""มุกดาหาร!J393"")"),391.58)</f>
        <v>391.58</v>
      </c>
      <c r="K498" s="171">
        <f t="shared" ca="1" si="117"/>
        <v>15.745074386811419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IFERROR(__xludf.DUMMYFUNCTION("IMPORTRANGE(""https://docs.google.com/spreadsheets/d/1XL5vhW3sbDhbH9Cz0tuDiY8C3ctxq1tqvaCgkFb8cCA/edit?usp=sharing"",""มุกดาหาร!I394"")"),203)</f>
        <v>203</v>
      </c>
      <c r="J499" s="428">
        <f ca="1">IFERROR(__xludf.DUMMYFUNCTION("IMPORTRANGE(""https://docs.google.com/spreadsheets/d/1XL5vhW3sbDhbH9Cz0tuDiY8C3ctxq1tqvaCgkFb8cCA/edit?usp=sharing"",""มุกดาหาร!J394"")"),34)</f>
        <v>34</v>
      </c>
      <c r="K499" s="211">
        <f t="shared" ca="1" si="117"/>
        <v>16.748768472906406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IFERROR(__xludf.DUMMYFUNCTION("IMPORTRANGE(""https://docs.google.com/spreadsheets/d/1XL5vhW3sbDhbH9Cz0tuDiY8C3ctxq1tqvaCgkFb8cCA/edit?usp=sharing"",""มุกดาหาร!I395"")"),0)</f>
        <v>0</v>
      </c>
      <c r="J500" s="170">
        <f ca="1">IFERROR(__xludf.DUMMYFUNCTION("IMPORTRANGE(""https://docs.google.com/spreadsheets/d/1XL5vhW3sbDhbH9Cz0tuDiY8C3ctxq1tqvaCgkFb8cCA/edit?usp=sharing"",""มุกดาหาร!J395"")"),325.83)</f>
        <v>325.83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IFERROR(__xludf.DUMMYFUNCTION("IMPORTRANGE(""https://docs.google.com/spreadsheets/d/1XL5vhW3sbDhbH9Cz0tuDiY8C3ctxq1tqvaCgkFb8cCA/edit?usp=sharing"",""มุกดาหาร!I396"")"),0)</f>
        <v>0</v>
      </c>
      <c r="J501" s="170">
        <f ca="1">IFERROR(__xludf.DUMMYFUNCTION("IMPORTRANGE(""https://docs.google.com/spreadsheets/d/1XL5vhW3sbDhbH9Cz0tuDiY8C3ctxq1tqvaCgkFb8cCA/edit?usp=sharing"",""มุกดาหาร!J396"")"),32)</f>
        <v>32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IFERROR(__xludf.DUMMYFUNCTION("IMPORTRANGE(""https://docs.google.com/spreadsheets/d/1XL5vhW3sbDhbH9Cz0tuDiY8C3ctxq1tqvaCgkFb8cCA/edit?usp=sharing"",""มุกดาหาร!I397"")"),0)</f>
        <v>0</v>
      </c>
      <c r="J502" s="198">
        <f ca="1">IFERROR(__xludf.DUMMYFUNCTION("IMPORTRANGE(""https://docs.google.com/spreadsheets/d/1XL5vhW3sbDhbH9Cz0tuDiY8C3ctxq1tqvaCgkFb8cCA/edit?usp=sharing"",""มุกดาหาร!J397"")"),182.08)</f>
        <v>182.08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IFERROR(__xludf.DUMMYFUNCTION("IMPORTRANGE(""https://docs.google.com/spreadsheets/d/1XL5vhW3sbDhbH9Cz0tuDiY8C3ctxq1tqvaCgkFb8cCA/edit?usp=sharing"",""มุกดาหาร!I398"")"),0)</f>
        <v>0</v>
      </c>
      <c r="J503" s="207">
        <f ca="1">IFERROR(__xludf.DUMMYFUNCTION("IMPORTRANGE(""https://docs.google.com/spreadsheets/d/1XL5vhW3sbDhbH9Cz0tuDiY8C3ctxq1tqvaCgkFb8cCA/edit?usp=sharing"",""มุกดาหาร!J398"")"),13)</f>
        <v>13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IFERROR(__xludf.DUMMYFUNCTION("IMPORTRANGE(""https://docs.google.com/spreadsheets/d/1XL5vhW3sbDhbH9Cz0tuDiY8C3ctxq1tqvaCgkFb8cCA/edit?usp=sharing"",""มุกดาหาร!I399"")"),0)</f>
        <v>0</v>
      </c>
      <c r="J504" s="198">
        <f ca="1">IFERROR(__xludf.DUMMYFUNCTION("IMPORTRANGE(""https://docs.google.com/spreadsheets/d/1XL5vhW3sbDhbH9Cz0tuDiY8C3ctxq1tqvaCgkFb8cCA/edit?usp=sharing"",""มุกดาหาร!J399"")"),143.75)</f>
        <v>143.75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IFERROR(__xludf.DUMMYFUNCTION("IMPORTRANGE(""https://docs.google.com/spreadsheets/d/1XL5vhW3sbDhbH9Cz0tuDiY8C3ctxq1tqvaCgkFb8cCA/edit?usp=sharing"",""มุกดาหาร!I400"")"),0)</f>
        <v>0</v>
      </c>
      <c r="J505" s="207">
        <f ca="1">IFERROR(__xludf.DUMMYFUNCTION("IMPORTRANGE(""https://docs.google.com/spreadsheets/d/1XL5vhW3sbDhbH9Cz0tuDiY8C3ctxq1tqvaCgkFb8cCA/edit?usp=sharing"",""มุกดาหาร!J400"")"),19)</f>
        <v>19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IFERROR(__xludf.DUMMYFUNCTION("IMPORTRANGE(""https://docs.google.com/spreadsheets/d/1XL5vhW3sbDhbH9Cz0tuDiY8C3ctxq1tqvaCgkFb8cCA/edit?usp=sharing"",""มุกดาหาร!I401"")"),0)</f>
        <v>0</v>
      </c>
      <c r="J506" s="198">
        <f ca="1">IFERROR(__xludf.DUMMYFUNCTION("IMPORTRANGE(""https://docs.google.com/spreadsheets/d/1XL5vhW3sbDhbH9Cz0tuDiY8C3ctxq1tqvaCgkFb8cCA/edit?usp=sharing"",""มุกดาหาร!J401"")"),0)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IFERROR(__xludf.DUMMYFUNCTION("IMPORTRANGE(""https://docs.google.com/spreadsheets/d/1XL5vhW3sbDhbH9Cz0tuDiY8C3ctxq1tqvaCgkFb8cCA/edit?usp=sharing"",""มุกดาหาร!I402"")"),0)</f>
        <v>0</v>
      </c>
      <c r="J507" s="207">
        <f ca="1">IFERROR(__xludf.DUMMYFUNCTION("IMPORTRANGE(""https://docs.google.com/spreadsheets/d/1XL5vhW3sbDhbH9Cz0tuDiY8C3ctxq1tqvaCgkFb8cCA/edit?usp=sharing"",""มุกดาหาร!J402"")"),0)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IFERROR(__xludf.DUMMYFUNCTION("IMPORTRANGE(""https://docs.google.com/spreadsheets/d/1XL5vhW3sbDhbH9Cz0tuDiY8C3ctxq1tqvaCgkFb8cCA/edit?usp=sharing"",""มุกดาหาร!I403"")"),0)</f>
        <v>0</v>
      </c>
      <c r="J508" s="170">
        <f ca="1">IFERROR(__xludf.DUMMYFUNCTION("IMPORTRANGE(""https://docs.google.com/spreadsheets/d/1XL5vhW3sbDhbH9Cz0tuDiY8C3ctxq1tqvaCgkFb8cCA/edit?usp=sharing"",""มุกดาหาร!J403"")"),65.75)</f>
        <v>65.75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IFERROR(__xludf.DUMMYFUNCTION("IMPORTRANGE(""https://docs.google.com/spreadsheets/d/1XL5vhW3sbDhbH9Cz0tuDiY8C3ctxq1tqvaCgkFb8cCA/edit?usp=sharing"",""มุกดาหาร!I404"")"),0)</f>
        <v>0</v>
      </c>
      <c r="J509" s="170">
        <f ca="1">IFERROR(__xludf.DUMMYFUNCTION("IMPORTRANGE(""https://docs.google.com/spreadsheets/d/1XL5vhW3sbDhbH9Cz0tuDiY8C3ctxq1tqvaCgkFb8cCA/edit?usp=sharing"",""มุกดาหาร!J404"")"),2)</f>
        <v>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IFERROR(__xludf.DUMMYFUNCTION("IMPORTRANGE(""https://docs.google.com/spreadsheets/d/1XL5vhW3sbDhbH9Cz0tuDiY8C3ctxq1tqvaCgkFb8cCA/edit?usp=sharing"",""มุกดาหาร!I405"")"),0)</f>
        <v>0</v>
      </c>
      <c r="J510" s="207">
        <f ca="1">IFERROR(__xludf.DUMMYFUNCTION("IMPORTRANGE(""https://docs.google.com/spreadsheets/d/1XL5vhW3sbDhbH9Cz0tuDiY8C3ctxq1tqvaCgkFb8cCA/edit?usp=sharing"",""มุกดาหาร!J405"")"),65.75)</f>
        <v>65.75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IFERROR(__xludf.DUMMYFUNCTION("IMPORTRANGE(""https://docs.google.com/spreadsheets/d/1XL5vhW3sbDhbH9Cz0tuDiY8C3ctxq1tqvaCgkFb8cCA/edit?usp=sharing"",""มุกดาหาร!I406"")"),0)</f>
        <v>0</v>
      </c>
      <c r="J511" s="207">
        <f ca="1">IFERROR(__xludf.DUMMYFUNCTION("IMPORTRANGE(""https://docs.google.com/spreadsheets/d/1XL5vhW3sbDhbH9Cz0tuDiY8C3ctxq1tqvaCgkFb8cCA/edit?usp=sharing"",""มุกดาหาร!J406"")"),2)</f>
        <v>2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IFERROR(__xludf.DUMMYFUNCTION("IMPORTRANGE(""https://docs.google.com/spreadsheets/d/1XL5vhW3sbDhbH9Cz0tuDiY8C3ctxq1tqvaCgkFb8cCA/edit?usp=sharing"",""มุกดาหาร!I407"")"),0)</f>
        <v>0</v>
      </c>
      <c r="J512" s="207">
        <f ca="1">IFERROR(__xludf.DUMMYFUNCTION("IMPORTRANGE(""https://docs.google.com/spreadsheets/d/1XL5vhW3sbDhbH9Cz0tuDiY8C3ctxq1tqvaCgkFb8cCA/edit?usp=sharing"",""มุกดาหาร!J407"")"),0)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IFERROR(__xludf.DUMMYFUNCTION("IMPORTRANGE(""https://docs.google.com/spreadsheets/d/1XL5vhW3sbDhbH9Cz0tuDiY8C3ctxq1tqvaCgkFb8cCA/edit?usp=sharing"",""มุกดาหาร!I408"")"),0)</f>
        <v>0</v>
      </c>
      <c r="J513" s="207">
        <f ca="1">IFERROR(__xludf.DUMMYFUNCTION("IMPORTRANGE(""https://docs.google.com/spreadsheets/d/1XL5vhW3sbDhbH9Cz0tuDiY8C3ctxq1tqvaCgkFb8cCA/edit?usp=sharing"",""มุกดาหาร!J408"")"),0)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IFERROR(__xludf.DUMMYFUNCTION("IMPORTRANGE(""https://docs.google.com/spreadsheets/d/1XL5vhW3sbDhbH9Cz0tuDiY8C3ctxq1tqvaCgkFb8cCA/edit?usp=sharing"",""มุกดาหาร!I409"")"),0)</f>
        <v>0</v>
      </c>
      <c r="J514" s="207">
        <f ca="1">IFERROR(__xludf.DUMMYFUNCTION("IMPORTRANGE(""https://docs.google.com/spreadsheets/d/1XL5vhW3sbDhbH9Cz0tuDiY8C3ctxq1tqvaCgkFb8cCA/edit?usp=sharing"",""มุกดาหาร!J409"")"),0)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IFERROR(__xludf.DUMMYFUNCTION("IMPORTRANGE(""https://docs.google.com/spreadsheets/d/1XL5vhW3sbDhbH9Cz0tuDiY8C3ctxq1tqvaCgkFb8cCA/edit?usp=sharing"",""มุกดาหาร!I410"")"),0)</f>
        <v>0</v>
      </c>
      <c r="J515" s="207">
        <f ca="1">IFERROR(__xludf.DUMMYFUNCTION("IMPORTRANGE(""https://docs.google.com/spreadsheets/d/1XL5vhW3sbDhbH9Cz0tuDiY8C3ctxq1tqvaCgkFb8cCA/edit?usp=sharing"",""มุกดาหาร!J410"")"),0)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IFERROR(__xludf.DUMMYFUNCTION("IMPORTRANGE(""https://docs.google.com/spreadsheets/d/1XL5vhW3sbDhbH9Cz0tuDiY8C3ctxq1tqvaCgkFb8cCA/edit?usp=sharing"",""มุกดาหาร!I411"")"),0)</f>
        <v>0</v>
      </c>
      <c r="J516" s="276">
        <f ca="1">IFERROR(__xludf.DUMMYFUNCTION("IMPORTRANGE(""https://docs.google.com/spreadsheets/d/1XL5vhW3sbDhbH9Cz0tuDiY8C3ctxq1tqvaCgkFb8cCA/edit?usp=sharing"",""มุกดาหาร!J411"")"),0)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IFERROR(__xludf.DUMMYFUNCTION("IMPORTRANGE(""https://docs.google.com/spreadsheets/d/1XL5vhW3sbDhbH9Cz0tuDiY8C3ctxq1tqvaCgkFb8cCA/edit?usp=sharing"",""มุกดาหาร!I412"")"),0)</f>
        <v>0</v>
      </c>
      <c r="J517" s="292">
        <f ca="1">IFERROR(__xludf.DUMMYFUNCTION("IMPORTRANGE(""https://docs.google.com/spreadsheets/d/1XL5vhW3sbDhbH9Cz0tuDiY8C3ctxq1tqvaCgkFb8cCA/edit?usp=sharing"",""มุกดาหาร!J412"")"),0)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IFERROR(__xludf.DUMMYFUNCTION("IMPORTRANGE(""https://docs.google.com/spreadsheets/d/1XL5vhW3sbDhbH9Cz0tuDiY8C3ctxq1tqvaCgkFb8cCA/edit?usp=sharing"",""มุกดาหาร!I413"")"),0)</f>
        <v>0</v>
      </c>
      <c r="J518" s="292">
        <f ca="1">IFERROR(__xludf.DUMMYFUNCTION("IMPORTRANGE(""https://docs.google.com/spreadsheets/d/1XL5vhW3sbDhbH9Cz0tuDiY8C3ctxq1tqvaCgkFb8cCA/edit?usp=sharing"",""มุกดาหาร!J413"")"),0)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IFERROR(__xludf.DUMMYFUNCTION("IMPORTRANGE(""https://docs.google.com/spreadsheets/d/1XL5vhW3sbDhbH9Cz0tuDiY8C3ctxq1tqvaCgkFb8cCA/edit?usp=sharing"",""มุกดาหาร!I414"")"),0)</f>
        <v>0</v>
      </c>
      <c r="J519" s="197">
        <f ca="1">IFERROR(__xludf.DUMMYFUNCTION("IMPORTRANGE(""https://docs.google.com/spreadsheets/d/1XL5vhW3sbDhbH9Cz0tuDiY8C3ctxq1tqvaCgkFb8cCA/edit?usp=sharing"",""มุกดาหาร!J414"")"),0)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IFERROR(__xludf.DUMMYFUNCTION("IMPORTRANGE(""https://docs.google.com/spreadsheets/d/1XL5vhW3sbDhbH9Cz0tuDiY8C3ctxq1tqvaCgkFb8cCA/edit?usp=sharing"",""มุกดาหาร!I415"")"),0)</f>
        <v>0</v>
      </c>
      <c r="J520" s="197">
        <f ca="1">IFERROR(__xludf.DUMMYFUNCTION("IMPORTRANGE(""https://docs.google.com/spreadsheets/d/1XL5vhW3sbDhbH9Cz0tuDiY8C3ctxq1tqvaCgkFb8cCA/edit?usp=sharing"",""มุกดาหาร!J415"")"),0)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IFERROR(__xludf.DUMMYFUNCTION("IMPORTRANGE(""https://docs.google.com/spreadsheets/d/1XL5vhW3sbDhbH9Cz0tuDiY8C3ctxq1tqvaCgkFb8cCA/edit?usp=sharing"",""มุกดาหาร!I416"")"),0)</f>
        <v>0</v>
      </c>
      <c r="J521" s="197">
        <f ca="1">IFERROR(__xludf.DUMMYFUNCTION("IMPORTRANGE(""https://docs.google.com/spreadsheets/d/1XL5vhW3sbDhbH9Cz0tuDiY8C3ctxq1tqvaCgkFb8cCA/edit?usp=sharing"",""มุกดาหาร!J416"")"),0)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IFERROR(__xludf.DUMMYFUNCTION("IMPORTRANGE(""https://docs.google.com/spreadsheets/d/1XL5vhW3sbDhbH9Cz0tuDiY8C3ctxq1tqvaCgkFb8cCA/edit?usp=sharing"",""มุกดาหาร!I417"")"),0)</f>
        <v>0</v>
      </c>
      <c r="J522" s="197">
        <f ca="1">IFERROR(__xludf.DUMMYFUNCTION("IMPORTRANGE(""https://docs.google.com/spreadsheets/d/1XL5vhW3sbDhbH9Cz0tuDiY8C3ctxq1tqvaCgkFb8cCA/edit?usp=sharing"",""มุกดาหาร!J417"")"),0)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IFERROR(__xludf.DUMMYFUNCTION("IMPORTRANGE(""https://docs.google.com/spreadsheets/d/1XL5vhW3sbDhbH9Cz0tuDiY8C3ctxq1tqvaCgkFb8cCA/edit?usp=sharing"",""มุกดาหาร!I418"")"),0)</f>
        <v>0</v>
      </c>
      <c r="J523" s="197">
        <f ca="1">IFERROR(__xludf.DUMMYFUNCTION("IMPORTRANGE(""https://docs.google.com/spreadsheets/d/1XL5vhW3sbDhbH9Cz0tuDiY8C3ctxq1tqvaCgkFb8cCA/edit?usp=sharing"",""มุกดาหาร!J418"")"),0)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IFERROR(__xludf.DUMMYFUNCTION("IMPORTRANGE(""https://docs.google.com/spreadsheets/d/1XL5vhW3sbDhbH9Cz0tuDiY8C3ctxq1tqvaCgkFb8cCA/edit?usp=sharing"",""มุกดาหาร!I419"")"),0)</f>
        <v>0</v>
      </c>
      <c r="J524" s="197">
        <f ca="1">IFERROR(__xludf.DUMMYFUNCTION("IMPORTRANGE(""https://docs.google.com/spreadsheets/d/1XL5vhW3sbDhbH9Cz0tuDiY8C3ctxq1tqvaCgkFb8cCA/edit?usp=sharing"",""มุกดาหาร!J419"")"),0)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IFERROR(__xludf.DUMMYFUNCTION("IMPORTRANGE(""https://docs.google.com/spreadsheets/d/1XL5vhW3sbDhbH9Cz0tuDiY8C3ctxq1tqvaCgkFb8cCA/edit?usp=sharing"",""มุกดาหาร!I420"")"),0)</f>
        <v>0</v>
      </c>
      <c r="J525" s="292">
        <f ca="1">IFERROR(__xludf.DUMMYFUNCTION("IMPORTRANGE(""https://docs.google.com/spreadsheets/d/1XL5vhW3sbDhbH9Cz0tuDiY8C3ctxq1tqvaCgkFb8cCA/edit?usp=sharing"",""มุกดาหาร!J420"")"),0)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IFERROR(__xludf.DUMMYFUNCTION("IMPORTRANGE(""https://docs.google.com/spreadsheets/d/1XL5vhW3sbDhbH9Cz0tuDiY8C3ctxq1tqvaCgkFb8cCA/edit?usp=sharing"",""มุกดาหาร!I421"")"),0)</f>
        <v>0</v>
      </c>
      <c r="J526" s="292">
        <f ca="1">IFERROR(__xludf.DUMMYFUNCTION("IMPORTRANGE(""https://docs.google.com/spreadsheets/d/1XL5vhW3sbDhbH9Cz0tuDiY8C3ctxq1tqvaCgkFb8cCA/edit?usp=sharing"",""มุกดาหาร!J421"")"),0)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IFERROR(__xludf.DUMMYFUNCTION("IMPORTRANGE(""https://docs.google.com/spreadsheets/d/1XL5vhW3sbDhbH9Cz0tuDiY8C3ctxq1tqvaCgkFb8cCA/edit?usp=sharing"",""มุกดาหาร!I422"")"),0)</f>
        <v>0</v>
      </c>
      <c r="J527" s="207">
        <f ca="1">IFERROR(__xludf.DUMMYFUNCTION("IMPORTRANGE(""https://docs.google.com/spreadsheets/d/1XL5vhW3sbDhbH9Cz0tuDiY8C3ctxq1tqvaCgkFb8cCA/edit?usp=sharing"",""มุกดาหาร!J422"")"),0)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IFERROR(__xludf.DUMMYFUNCTION("IMPORTRANGE(""https://docs.google.com/spreadsheets/d/1XL5vhW3sbDhbH9Cz0tuDiY8C3ctxq1tqvaCgkFb8cCA/edit?usp=sharing"",""มุกดาหาร!I423"")"),0)</f>
        <v>0</v>
      </c>
      <c r="J528" s="207">
        <f ca="1">IFERROR(__xludf.DUMMYFUNCTION("IMPORTRANGE(""https://docs.google.com/spreadsheets/d/1XL5vhW3sbDhbH9Cz0tuDiY8C3ctxq1tqvaCgkFb8cCA/edit?usp=sharing"",""มุกดาหาร!J423"")"),0)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IFERROR(__xludf.DUMMYFUNCTION("IMPORTRANGE(""https://docs.google.com/spreadsheets/d/1XL5vhW3sbDhbH9Cz0tuDiY8C3ctxq1tqvaCgkFb8cCA/edit?usp=sharing"",""มุกดาหาร!I424"")"),0)</f>
        <v>0</v>
      </c>
      <c r="J529" s="207">
        <f ca="1">IFERROR(__xludf.DUMMYFUNCTION("IMPORTRANGE(""https://docs.google.com/spreadsheets/d/1XL5vhW3sbDhbH9Cz0tuDiY8C3ctxq1tqvaCgkFb8cCA/edit?usp=sharing"",""มุกดาหาร!J424"")"),0)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IFERROR(__xludf.DUMMYFUNCTION("IMPORTRANGE(""https://docs.google.com/spreadsheets/d/1XL5vhW3sbDhbH9Cz0tuDiY8C3ctxq1tqvaCgkFb8cCA/edit?usp=sharing"",""มุกดาหาร!I425"")"),0)</f>
        <v>0</v>
      </c>
      <c r="J530" s="207">
        <f ca="1">IFERROR(__xludf.DUMMYFUNCTION("IMPORTRANGE(""https://docs.google.com/spreadsheets/d/1XL5vhW3sbDhbH9Cz0tuDiY8C3ctxq1tqvaCgkFb8cCA/edit?usp=sharing"",""มุกดาหาร!J425"")"),0)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IFERROR(__xludf.DUMMYFUNCTION("IMPORTRANGE(""https://docs.google.com/spreadsheets/d/1XL5vhW3sbDhbH9Cz0tuDiY8C3ctxq1tqvaCgkFb8cCA/edit?usp=sharing"",""มุกดาหาร!I426"")"),0)</f>
        <v>0</v>
      </c>
      <c r="J531" s="207">
        <f ca="1">IFERROR(__xludf.DUMMYFUNCTION("IMPORTRANGE(""https://docs.google.com/spreadsheets/d/1XL5vhW3sbDhbH9Cz0tuDiY8C3ctxq1tqvaCgkFb8cCA/edit?usp=sharing"",""มุกดาหาร!J426"")"),0)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IFERROR(__xludf.DUMMYFUNCTION("IMPORTRANGE(""https://docs.google.com/spreadsheets/d/1XL5vhW3sbDhbH9Cz0tuDiY8C3ctxq1tqvaCgkFb8cCA/edit?usp=sharing"",""มุกดาหาร!I427"")"),0)</f>
        <v>0</v>
      </c>
      <c r="J532" s="474">
        <f ca="1">IFERROR(__xludf.DUMMYFUNCTION("IMPORTRANGE(""https://docs.google.com/spreadsheets/d/1XL5vhW3sbDhbH9Cz0tuDiY8C3ctxq1tqvaCgkFb8cCA/edit?usp=sharing"",""มุกดาหาร!J427"")"),0)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IFERROR(__xludf.DUMMYFUNCTION("IMPORTRANGE(""https://docs.google.com/spreadsheets/d/1XL5vhW3sbDhbH9Cz0tuDiY8C3ctxq1tqvaCgkFb8cCA/edit?usp=sharing"",""มุกดาหาร!I428"")"),22)</f>
        <v>22</v>
      </c>
      <c r="J533" s="418">
        <f ca="1">IFERROR(__xludf.DUMMYFUNCTION("IMPORTRANGE(""https://docs.google.com/spreadsheets/d/1XL5vhW3sbDhbH9Cz0tuDiY8C3ctxq1tqvaCgkFb8cCA/edit?usp=sharing"",""มุกดาหาร!J428"")"),22)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IFERROR(__xludf.DUMMYFUNCTION("IMPORTRANGE(""https://docs.google.com/spreadsheets/d/1XL5vhW3sbDhbH9Cz0tuDiY8C3ctxq1tqvaCgkFb8cCA/edit?usp=sharing"",""มุกดาหาร!L428"")"),34340)</f>
        <v>34340</v>
      </c>
      <c r="M533" s="420"/>
      <c r="N533" s="420">
        <f ca="1">IFERROR(__xludf.DUMMYFUNCTION("IMPORTRANGE(""https://docs.google.com/spreadsheets/d/1XL5vhW3sbDhbH9Cz0tuDiY8C3ctxq1tqvaCgkFb8cCA/edit?usp=sharing"",""มุกดาหาร!M428"")"),34340)</f>
        <v>34340</v>
      </c>
      <c r="O533" s="420">
        <f t="shared" ref="O533:O537" ca="1" si="118">+IF(L533&gt;0,N533*100/L533,0)</f>
        <v>100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IFERROR(__xludf.DUMMYFUNCTION("IMPORTRANGE(""https://docs.google.com/spreadsheets/d/1XL5vhW3sbDhbH9Cz0tuDiY8C3ctxq1tqvaCgkFb8cCA/edit?usp=sharing"",""มุกดาหาร!L429"")"),0)</f>
        <v>0</v>
      </c>
      <c r="M534" s="172"/>
      <c r="N534" s="178">
        <f ca="1">IFERROR(__xludf.DUMMYFUNCTION("IMPORTRANGE(""https://docs.google.com/spreadsheets/d/1XL5vhW3sbDhbH9Cz0tuDiY8C3ctxq1tqvaCgkFb8cCA/edit?usp=sharing"",""มุกดาหาร!M429"")"),0)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IFERROR(__xludf.DUMMYFUNCTION("IMPORTRANGE(""https://docs.google.com/spreadsheets/d/1XL5vhW3sbDhbH9Cz0tuDiY8C3ctxq1tqvaCgkFb8cCA/edit?usp=sharing"",""มุกดาหาร!L430"")"),34340)</f>
        <v>34340</v>
      </c>
      <c r="M535" s="173"/>
      <c r="N535" s="178">
        <f ca="1">IFERROR(__xludf.DUMMYFUNCTION("IMPORTRANGE(""https://docs.google.com/spreadsheets/d/1XL5vhW3sbDhbH9Cz0tuDiY8C3ctxq1tqvaCgkFb8cCA/edit?usp=sharing"",""มุกดาหาร!M430"")"),34340)</f>
        <v>34340</v>
      </c>
      <c r="O535" s="178">
        <f t="shared" ca="1" si="118"/>
        <v>100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IFERROR(__xludf.DUMMYFUNCTION("IMPORTRANGE(""https://docs.google.com/spreadsheets/d/1XL5vhW3sbDhbH9Cz0tuDiY8C3ctxq1tqvaCgkFb8cCA/edit?usp=sharing"",""มุกดาหาร!L431"")"),0)</f>
        <v>0</v>
      </c>
      <c r="M536" s="178"/>
      <c r="N536" s="178">
        <f ca="1">IFERROR(__xludf.DUMMYFUNCTION("IMPORTRANGE(""https://docs.google.com/spreadsheets/d/1XL5vhW3sbDhbH9Cz0tuDiY8C3ctxq1tqvaCgkFb8cCA/edit?usp=sharing"",""มุกดาหาร!M431"")"),0)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IFERROR(__xludf.DUMMYFUNCTION("IMPORTRANGE(""https://docs.google.com/spreadsheets/d/1XL5vhW3sbDhbH9Cz0tuDiY8C3ctxq1tqvaCgkFb8cCA/edit?usp=sharing"",""มุกดาหาร!L432"")"),34340)</f>
        <v>34340</v>
      </c>
      <c r="M537" s="178"/>
      <c r="N537" s="178">
        <f ca="1">IFERROR(__xludf.DUMMYFUNCTION("IMPORTRANGE(""https://docs.google.com/spreadsheets/d/1XL5vhW3sbDhbH9Cz0tuDiY8C3ctxq1tqvaCgkFb8cCA/edit?usp=sharing"",""มุกดาหาร!M432"")"),34340)</f>
        <v>34340</v>
      </c>
      <c r="O537" s="178">
        <f t="shared" ca="1" si="118"/>
        <v>100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IFERROR(__xludf.DUMMYFUNCTION("IMPORTRANGE(""https://docs.google.com/spreadsheets/d/1XL5vhW3sbDhbH9Cz0tuDiY8C3ctxq1tqvaCgkFb8cCA/edit?usp=sharing"",""มุกดาหาร!M433"")"),18420)</f>
        <v>18420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IFERROR(__xludf.DUMMYFUNCTION("IMPORTRANGE(""https://docs.google.com/spreadsheets/d/1XL5vhW3sbDhbH9Cz0tuDiY8C3ctxq1tqvaCgkFb8cCA/edit?usp=sharing"",""มุกดาหาร!M434"")"),0)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IFERROR(__xludf.DUMMYFUNCTION("IMPORTRANGE(""https://docs.google.com/spreadsheets/d/1XL5vhW3sbDhbH9Cz0tuDiY8C3ctxq1tqvaCgkFb8cCA/edit?usp=sharing"",""มุกดาหาร!M435"")"),0)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IFERROR(__xludf.DUMMYFUNCTION("IMPORTRANGE(""https://docs.google.com/spreadsheets/d/1XL5vhW3sbDhbH9Cz0tuDiY8C3ctxq1tqvaCgkFb8cCA/edit?usp=sharing"",""มุกดาหาร!M436"")"),15920)</f>
        <v>15920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IFERROR(__xludf.DUMMYFUNCTION("IMPORTRANGE(""https://docs.google.com/spreadsheets/d/1XL5vhW3sbDhbH9Cz0tuDiY8C3ctxq1tqvaCgkFb8cCA/edit?usp=sharing"",""มุกดาหาร!J438"")"),0)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IFERROR(__xludf.DUMMYFUNCTION("IMPORTRANGE(""https://docs.google.com/spreadsheets/d/1XL5vhW3sbDhbH9Cz0tuDiY8C3ctxq1tqvaCgkFb8cCA/edit?usp=sharing"",""มุกดาหาร!J439"")"),1)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IFERROR(__xludf.DUMMYFUNCTION("IMPORTRANGE(""https://docs.google.com/spreadsheets/d/1XL5vhW3sbDhbH9Cz0tuDiY8C3ctxq1tqvaCgkFb8cCA/edit?usp=sharing"",""มุกดาหาร!J440"")"),1)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IFERROR(__xludf.DUMMYFUNCTION("IMPORTRANGE(""https://docs.google.com/spreadsheets/d/1XL5vhW3sbDhbH9Cz0tuDiY8C3ctxq1tqvaCgkFb8cCA/edit?usp=sharing"",""มุกดาหาร!J441"")"),0)</f>
        <v>0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IFERROR(__xludf.DUMMYFUNCTION("IMPORTRANGE(""https://docs.google.com/spreadsheets/d/1XL5vhW3sbDhbH9Cz0tuDiY8C3ctxq1tqvaCgkFb8cCA/edit?usp=sharing"",""มุกดาหาร!I442"")"),22)</f>
        <v>22</v>
      </c>
      <c r="J547" s="198">
        <f ca="1">IFERROR(__xludf.DUMMYFUNCTION("IMPORTRANGE(""https://docs.google.com/spreadsheets/d/1XL5vhW3sbDhbH9Cz0tuDiY8C3ctxq1tqvaCgkFb8cCA/edit?usp=sharing"",""มุกดาหาร!J442"")"),22)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IFERROR(__xludf.DUMMYFUNCTION("IMPORTRANGE(""https://docs.google.com/spreadsheets/d/1XL5vhW3sbDhbH9Cz0tuDiY8C3ctxq1tqvaCgkFb8cCA/edit?usp=sharing"",""มุกดาหาร!J166"")"),0)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IFERROR(__xludf.DUMMYFUNCTION("IMPORTRANGE(""https://docs.google.com/spreadsheets/d/1XL5vhW3sbDhbH9Cz0tuDiY8C3ctxq1tqvaCgkFb8cCA/edit?usp=sharing"",""มุกดาหาร!J444"")"),1)</f>
        <v>1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IFERROR(__xludf.DUMMYFUNCTION("IMPORTRANGE(""https://docs.google.com/spreadsheets/d/1XL5vhW3sbDhbH9Cz0tuDiY8C3ctxq1tqvaCgkFb8cCA/edit?usp=sharing"",""มุกดาหาร!J445"")"),1)</f>
        <v>1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IFERROR(__xludf.DUMMYFUNCTION("IMPORTRANGE(""https://docs.google.com/spreadsheets/d/1XL5vhW3sbDhbH9Cz0tuDiY8C3ctxq1tqvaCgkFb8cCA/edit?usp=sharing"",""มุกดาหาร!I446"")"),0)</f>
        <v>0</v>
      </c>
      <c r="J551" s="418">
        <f ca="1">IFERROR(__xludf.DUMMYFUNCTION("IMPORTRANGE(""https://docs.google.com/spreadsheets/d/1XL5vhW3sbDhbH9Cz0tuDiY8C3ctxq1tqvaCgkFb8cCA/edit?usp=sharing"",""มุกดาหาร!J446"")"),0)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IFERROR(__xludf.DUMMYFUNCTION("IMPORTRANGE(""https://docs.google.com/spreadsheets/d/1XL5vhW3sbDhbH9Cz0tuDiY8C3ctxq1tqvaCgkFb8cCA/edit?usp=sharing"",""มุกดาหาร!L446"")"),0)</f>
        <v>0</v>
      </c>
      <c r="M551" s="420"/>
      <c r="N551" s="420">
        <f ca="1">IFERROR(__xludf.DUMMYFUNCTION("IMPORTRANGE(""https://docs.google.com/spreadsheets/d/1XL5vhW3sbDhbH9Cz0tuDiY8C3ctxq1tqvaCgkFb8cCA/edit?usp=sharing"",""มุกดาหาร!M446"")"),0)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IFERROR(__xludf.DUMMYFUNCTION("IMPORTRANGE(""https://docs.google.com/spreadsheets/d/1XL5vhW3sbDhbH9Cz0tuDiY8C3ctxq1tqvaCgkFb8cCA/edit?usp=sharing"",""มุกดาหาร!L447"")"),0)</f>
        <v>0</v>
      </c>
      <c r="M552" s="172"/>
      <c r="N552" s="178">
        <f ca="1">IFERROR(__xludf.DUMMYFUNCTION("IMPORTRANGE(""https://docs.google.com/spreadsheets/d/1XL5vhW3sbDhbH9Cz0tuDiY8C3ctxq1tqvaCgkFb8cCA/edit?usp=sharing"",""มุกดาหาร!M447"")"),0)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IFERROR(__xludf.DUMMYFUNCTION("IMPORTRANGE(""https://docs.google.com/spreadsheets/d/1XL5vhW3sbDhbH9Cz0tuDiY8C3ctxq1tqvaCgkFb8cCA/edit?usp=sharing"",""มุกดาหาร!L448"")"),0)</f>
        <v>0</v>
      </c>
      <c r="M553" s="173"/>
      <c r="N553" s="178">
        <f ca="1">IFERROR(__xludf.DUMMYFUNCTION("IMPORTRANGE(""https://docs.google.com/spreadsheets/d/1XL5vhW3sbDhbH9Cz0tuDiY8C3ctxq1tqvaCgkFb8cCA/edit?usp=sharing"",""มุกดาหาร!M448"")"),0)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IFERROR(__xludf.DUMMYFUNCTION("IMPORTRANGE(""https://docs.google.com/spreadsheets/d/1XL5vhW3sbDhbH9Cz0tuDiY8C3ctxq1tqvaCgkFb8cCA/edit?usp=sharing"",""มุกดาหาร!L449"")"),0)</f>
        <v>0</v>
      </c>
      <c r="M554" s="178"/>
      <c r="N554" s="178">
        <f ca="1">IFERROR(__xludf.DUMMYFUNCTION("IMPORTRANGE(""https://docs.google.com/spreadsheets/d/1XL5vhW3sbDhbH9Cz0tuDiY8C3ctxq1tqvaCgkFb8cCA/edit?usp=sharing"",""มุกดาหาร!M449"")"),0)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IFERROR(__xludf.DUMMYFUNCTION("IMPORTRANGE(""https://docs.google.com/spreadsheets/d/1XL5vhW3sbDhbH9Cz0tuDiY8C3ctxq1tqvaCgkFb8cCA/edit?usp=sharing"",""มุกดาหาร!L450"")"),0)</f>
        <v>0</v>
      </c>
      <c r="M555" s="178"/>
      <c r="N555" s="178">
        <f ca="1">IFERROR(__xludf.DUMMYFUNCTION("IMPORTRANGE(""https://docs.google.com/spreadsheets/d/1XL5vhW3sbDhbH9Cz0tuDiY8C3ctxq1tqvaCgkFb8cCA/edit?usp=sharing"",""มุกดาหาร!M450"")"),0)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IFERROR(__xludf.DUMMYFUNCTION("IMPORTRANGE(""https://docs.google.com/spreadsheets/d/1XL5vhW3sbDhbH9Cz0tuDiY8C3ctxq1tqvaCgkFb8cCA/edit?usp=sharing"",""มุกดาหาร!M451"")"),0)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IFERROR(__xludf.DUMMYFUNCTION("IMPORTRANGE(""https://docs.google.com/spreadsheets/d/1XL5vhW3sbDhbH9Cz0tuDiY8C3ctxq1tqvaCgkFb8cCA/edit?usp=sharing"",""มุกดาหาร!M452"")"),0)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IFERROR(__xludf.DUMMYFUNCTION("IMPORTRANGE(""https://docs.google.com/spreadsheets/d/1XL5vhW3sbDhbH9Cz0tuDiY8C3ctxq1tqvaCgkFb8cCA/edit?usp=sharing"",""มุกดาหาร!M453"")"),0)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IFERROR(__xludf.DUMMYFUNCTION("IMPORTRANGE(""https://docs.google.com/spreadsheets/d/1XL5vhW3sbDhbH9Cz0tuDiY8C3ctxq1tqvaCgkFb8cCA/edit?usp=sharing"",""มุกดาหาร!M454"")"),0)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IFERROR(__xludf.DUMMYFUNCTION("IMPORTRANGE(""https://docs.google.com/spreadsheets/d/1XL5vhW3sbDhbH9Cz0tuDiY8C3ctxq1tqvaCgkFb8cCA/edit?usp=sharing"",""มุกดาหาร!I455"")"),0)</f>
        <v>0</v>
      </c>
      <c r="J560" s="170">
        <f ca="1">IFERROR(__xludf.DUMMYFUNCTION("IMPORTRANGE(""https://docs.google.com/spreadsheets/d/1XL5vhW3sbDhbH9Cz0tuDiY8C3ctxq1tqvaCgkFb8cCA/edit?usp=sharing"",""มุกดาหาร!J455"")"),0)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IFERROR(__xludf.DUMMYFUNCTION("IMPORTRANGE(""https://docs.google.com/spreadsheets/d/1XL5vhW3sbDhbH9Cz0tuDiY8C3ctxq1tqvaCgkFb8cCA/edit?usp=sharing"",""มุกดาหาร!I456"")"),0)</f>
        <v>0</v>
      </c>
      <c r="J561" s="213">
        <f ca="1">IFERROR(__xludf.DUMMYFUNCTION("IMPORTRANGE(""https://docs.google.com/spreadsheets/d/1XL5vhW3sbDhbH9Cz0tuDiY8C3ctxq1tqvaCgkFb8cCA/edit?usp=sharing"",""มุกดาหาร!J456"")"),0)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IFERROR(__xludf.DUMMYFUNCTION("IMPORTRANGE(""https://docs.google.com/spreadsheets/d/1XL5vhW3sbDhbH9Cz0tuDiY8C3ctxq1tqvaCgkFb8cCA/edit?usp=sharing"",""มุกดาหาร!J457"")"),"")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IFERROR(__xludf.DUMMYFUNCTION("IMPORTRANGE(""https://docs.google.com/spreadsheets/d/1XL5vhW3sbDhbH9Cz0tuDiY8C3ctxq1tqvaCgkFb8cCA/edit?usp=sharing"",""มุกดาหาร!J458"")"),"")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IFERROR(__xludf.DUMMYFUNCTION("IMPORTRANGE(""https://docs.google.com/spreadsheets/d/1XL5vhW3sbDhbH9Cz0tuDiY8C3ctxq1tqvaCgkFb8cCA/edit?usp=sharing"",""มุกดาหาร!I459"")"),1800)</f>
        <v>1800</v>
      </c>
      <c r="J564" s="379">
        <f ca="1">IFERROR(__xludf.DUMMYFUNCTION("IMPORTRANGE(""https://docs.google.com/spreadsheets/d/1XL5vhW3sbDhbH9Cz0tuDiY8C3ctxq1tqvaCgkFb8cCA/edit?usp=sharing"",""มุกดาหาร!J459"")"),336)</f>
        <v>336</v>
      </c>
      <c r="K564" s="380">
        <f t="shared" ca="1" si="121"/>
        <v>18.666666666666668</v>
      </c>
      <c r="L564" s="381">
        <f ca="1">IFERROR(__xludf.DUMMYFUNCTION("IMPORTRANGE(""https://docs.google.com/spreadsheets/d/1XL5vhW3sbDhbH9Cz0tuDiY8C3ctxq1tqvaCgkFb8cCA/edit?usp=sharing"",""มุกดาหาร!L459"")"),136480)</f>
        <v>136480</v>
      </c>
      <c r="M564" s="381"/>
      <c r="N564" s="381">
        <f ca="1">IFERROR(__xludf.DUMMYFUNCTION("IMPORTRANGE(""https://docs.google.com/spreadsheets/d/1XL5vhW3sbDhbH9Cz0tuDiY8C3ctxq1tqvaCgkFb8cCA/edit?usp=sharing"",""มุกดาหาร!M459"")"),48473)</f>
        <v>48473</v>
      </c>
      <c r="O564" s="381">
        <f t="shared" ref="O564:O568" ca="1" si="122">+IF(L564&gt;0,N564*100/L564,0)</f>
        <v>35.516559202813596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IFERROR(__xludf.DUMMYFUNCTION("IMPORTRANGE(""https://docs.google.com/spreadsheets/d/1XL5vhW3sbDhbH9Cz0tuDiY8C3ctxq1tqvaCgkFb8cCA/edit?usp=sharing"",""มุกดาหาร!L460"")"),0)</f>
        <v>0</v>
      </c>
      <c r="M565" s="172"/>
      <c r="N565" s="178">
        <f ca="1">IFERROR(__xludf.DUMMYFUNCTION("IMPORTRANGE(""https://docs.google.com/spreadsheets/d/1XL5vhW3sbDhbH9Cz0tuDiY8C3ctxq1tqvaCgkFb8cCA/edit?usp=sharing"",""มุกดาหาร!M460"")"),0)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IFERROR(__xludf.DUMMYFUNCTION("IMPORTRANGE(""https://docs.google.com/spreadsheets/d/1XL5vhW3sbDhbH9Cz0tuDiY8C3ctxq1tqvaCgkFb8cCA/edit?usp=sharing"",""มุกดาหาร!L461"")"),136480)</f>
        <v>136480</v>
      </c>
      <c r="M566" s="173"/>
      <c r="N566" s="178">
        <f ca="1">IFERROR(__xludf.DUMMYFUNCTION("IMPORTRANGE(""https://docs.google.com/spreadsheets/d/1XL5vhW3sbDhbH9Cz0tuDiY8C3ctxq1tqvaCgkFb8cCA/edit?usp=sharing"",""มุกดาหาร!M461"")"),48473)</f>
        <v>48473</v>
      </c>
      <c r="O566" s="178">
        <f t="shared" ca="1" si="122"/>
        <v>35.516559202813596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IFERROR(__xludf.DUMMYFUNCTION("IMPORTRANGE(""https://docs.google.com/spreadsheets/d/1XL5vhW3sbDhbH9Cz0tuDiY8C3ctxq1tqvaCgkFb8cCA/edit?usp=sharing"",""มุกดาหาร!L462"")"),0)</f>
        <v>0</v>
      </c>
      <c r="M567" s="178"/>
      <c r="N567" s="178">
        <f ca="1">IFERROR(__xludf.DUMMYFUNCTION("IMPORTRANGE(""https://docs.google.com/spreadsheets/d/1XL5vhW3sbDhbH9Cz0tuDiY8C3ctxq1tqvaCgkFb8cCA/edit?usp=sharing"",""มุกดาหาร!M462"")"),0)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IFERROR(__xludf.DUMMYFUNCTION("IMPORTRANGE(""https://docs.google.com/spreadsheets/d/1XL5vhW3sbDhbH9Cz0tuDiY8C3ctxq1tqvaCgkFb8cCA/edit?usp=sharing"",""มุกดาหาร!L463"")"),136480)</f>
        <v>136480</v>
      </c>
      <c r="M568" s="178"/>
      <c r="N568" s="178">
        <f ca="1">IFERROR(__xludf.DUMMYFUNCTION("IMPORTRANGE(""https://docs.google.com/spreadsheets/d/1XL5vhW3sbDhbH9Cz0tuDiY8C3ctxq1tqvaCgkFb8cCA/edit?usp=sharing"",""มุกดาหาร!M463"")"),48473)</f>
        <v>48473</v>
      </c>
      <c r="O568" s="178">
        <f t="shared" ca="1" si="122"/>
        <v>35.516559202813596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IFERROR(__xludf.DUMMYFUNCTION("IMPORTRANGE(""https://docs.google.com/spreadsheets/d/1XL5vhW3sbDhbH9Cz0tuDiY8C3ctxq1tqvaCgkFb8cCA/edit?usp=sharing"",""มุกดาหาร!M464"")"),0)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IFERROR(__xludf.DUMMYFUNCTION("IMPORTRANGE(""https://docs.google.com/spreadsheets/d/1XL5vhW3sbDhbH9Cz0tuDiY8C3ctxq1tqvaCgkFb8cCA/edit?usp=sharing"",""มุกดาหาร!M465"")"),0)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IFERROR(__xludf.DUMMYFUNCTION("IMPORTRANGE(""https://docs.google.com/spreadsheets/d/1XL5vhW3sbDhbH9Cz0tuDiY8C3ctxq1tqvaCgkFb8cCA/edit?usp=sharing"",""มุกดาหาร!M466"")"),38133)</f>
        <v>38133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IFERROR(__xludf.DUMMYFUNCTION("IMPORTRANGE(""https://docs.google.com/spreadsheets/d/1XL5vhW3sbDhbH9Cz0tuDiY8C3ctxq1tqvaCgkFb8cCA/edit?usp=sharing"",""มุกดาหาร!M467"")"),10340)</f>
        <v>10340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IFERROR(__xludf.DUMMYFUNCTION("IMPORTRANGE(""https://docs.google.com/spreadsheets/d/1XL5vhW3sbDhbH9Cz0tuDiY8C3ctxq1tqvaCgkFb8cCA/edit?usp=sharing"",""มุกดาหาร!I468"")"),1800)</f>
        <v>1800</v>
      </c>
      <c r="J573" s="428">
        <f ca="1">IFERROR(__xludf.DUMMYFUNCTION("IMPORTRANGE(""https://docs.google.com/spreadsheets/d/1XL5vhW3sbDhbH9Cz0tuDiY8C3ctxq1tqvaCgkFb8cCA/edit?usp=sharing"",""มุกดาหาร!J468"")"),336)</f>
        <v>336</v>
      </c>
      <c r="K573" s="211">
        <f ca="1">IF(I573&gt;0,J573*100/I573,0)</f>
        <v>18.666666666666668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IFERROR(__xludf.DUMMYFUNCTION("IMPORTRANGE(""https://docs.google.com/spreadsheets/d/1XL5vhW3sbDhbH9Cz0tuDiY8C3ctxq1tqvaCgkFb8cCA/edit?usp=sharing"",""มุกดาหาร!I470"")"),0)</f>
        <v>0</v>
      </c>
      <c r="J575" s="207">
        <f ca="1">IFERROR(__xludf.DUMMYFUNCTION("IMPORTRANGE(""https://docs.google.com/spreadsheets/d/1XL5vhW3sbDhbH9Cz0tuDiY8C3ctxq1tqvaCgkFb8cCA/edit?usp=sharing"",""มุกดาหาร!J470"")"),0)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IFERROR(__xludf.DUMMYFUNCTION("IMPORTRANGE(""https://docs.google.com/spreadsheets/d/1XL5vhW3sbDhbH9Cz0tuDiY8C3ctxq1tqvaCgkFb8cCA/edit?usp=sharing"",""มุกดาหาร!I471"")"),0)</f>
        <v>0</v>
      </c>
      <c r="J576" s="207">
        <f ca="1">IFERROR(__xludf.DUMMYFUNCTION("IMPORTRANGE(""https://docs.google.com/spreadsheets/d/1XL5vhW3sbDhbH9Cz0tuDiY8C3ctxq1tqvaCgkFb8cCA/edit?usp=sharing"",""มุกดาหาร!J471"")"),0)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IFERROR(__xludf.DUMMYFUNCTION("IMPORTRANGE(""https://docs.google.com/spreadsheets/d/1XL5vhW3sbDhbH9Cz0tuDiY8C3ctxq1tqvaCgkFb8cCA/edit?usp=sharing"",""มุกดาหาร!I472"")"),0)</f>
        <v>0</v>
      </c>
      <c r="J577" s="198">
        <f ca="1">IFERROR(__xludf.DUMMYFUNCTION("IMPORTRANGE(""https://docs.google.com/spreadsheets/d/1XL5vhW3sbDhbH9Cz0tuDiY8C3ctxq1tqvaCgkFb8cCA/edit?usp=sharing"",""มุกดาหาร!J472"")"),336)</f>
        <v>336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IFERROR(__xludf.DUMMYFUNCTION("IMPORTRANGE(""https://docs.google.com/spreadsheets/d/1XL5vhW3sbDhbH9Cz0tuDiY8C3ctxq1tqvaCgkFb8cCA/edit?usp=sharing"",""มุกดาหาร!I473"")"),0)</f>
        <v>0</v>
      </c>
      <c r="J578" s="207">
        <f ca="1">IFERROR(__xludf.DUMMYFUNCTION("IMPORTRANGE(""https://docs.google.com/spreadsheets/d/1XL5vhW3sbDhbH9Cz0tuDiY8C3ctxq1tqvaCgkFb8cCA/edit?usp=sharing"",""มุกดาหาร!J473"")"),0)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IFERROR(__xludf.DUMMYFUNCTION("IMPORTRANGE(""https://docs.google.com/spreadsheets/d/1XL5vhW3sbDhbH9Cz0tuDiY8C3ctxq1tqvaCgkFb8cCA/edit?usp=sharing"",""มุกดาหาร!I474"")"),0)</f>
        <v>0</v>
      </c>
      <c r="J579" s="207">
        <f ca="1">IFERROR(__xludf.DUMMYFUNCTION("IMPORTRANGE(""https://docs.google.com/spreadsheets/d/1XL5vhW3sbDhbH9Cz0tuDiY8C3ctxq1tqvaCgkFb8cCA/edit?usp=sharing"",""มุกดาหาร!J474"")"),0)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IFERROR(__xludf.DUMMYFUNCTION("IMPORTRANGE(""https://docs.google.com/spreadsheets/d/1XL5vhW3sbDhbH9Cz0tuDiY8C3ctxq1tqvaCgkFb8cCA/edit?usp=sharing"",""มุกดาหาร!I475"")"),40)</f>
        <v>40</v>
      </c>
      <c r="J580" s="379">
        <f ca="1">IFERROR(__xludf.DUMMYFUNCTION("IMPORTRANGE(""https://docs.google.com/spreadsheets/d/1XL5vhW3sbDhbH9Cz0tuDiY8C3ctxq1tqvaCgkFb8cCA/edit?usp=sharing"",""มุกดาหาร!J475"")"),0)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IFERROR(__xludf.DUMMYFUNCTION("IMPORTRANGE(""https://docs.google.com/spreadsheets/d/1XL5vhW3sbDhbH9Cz0tuDiY8C3ctxq1tqvaCgkFb8cCA/edit?usp=sharing"",""มุกดาหาร!L475"")"),134440)</f>
        <v>134440</v>
      </c>
      <c r="M580" s="381"/>
      <c r="N580" s="381">
        <f ca="1">IFERROR(__xludf.DUMMYFUNCTION("IMPORTRANGE(""https://docs.google.com/spreadsheets/d/1XL5vhW3sbDhbH9Cz0tuDiY8C3ctxq1tqvaCgkFb8cCA/edit?usp=sharing"",""มุกดาหาร!M475"")"),48775)</f>
        <v>48775</v>
      </c>
      <c r="O580" s="381">
        <f t="shared" ref="O580:O584" ca="1" si="124">+IF(L580&gt;0,N580*100/L580,0)</f>
        <v>36.280124962808685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IFERROR(__xludf.DUMMYFUNCTION("IMPORTRANGE(""https://docs.google.com/spreadsheets/d/1XL5vhW3sbDhbH9Cz0tuDiY8C3ctxq1tqvaCgkFb8cCA/edit?usp=sharing"",""มุกดาหาร!L476"")"),0)</f>
        <v>0</v>
      </c>
      <c r="M581" s="172"/>
      <c r="N581" s="178">
        <f ca="1">IFERROR(__xludf.DUMMYFUNCTION("IMPORTRANGE(""https://docs.google.com/spreadsheets/d/1XL5vhW3sbDhbH9Cz0tuDiY8C3ctxq1tqvaCgkFb8cCA/edit?usp=sharing"",""มุกดาหาร!M476"")"),0)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IFERROR(__xludf.DUMMYFUNCTION("IMPORTRANGE(""https://docs.google.com/spreadsheets/d/1XL5vhW3sbDhbH9Cz0tuDiY8C3ctxq1tqvaCgkFb8cCA/edit?usp=sharing"",""มุกดาหาร!L477"")"),134440)</f>
        <v>134440</v>
      </c>
      <c r="M582" s="173"/>
      <c r="N582" s="178">
        <f ca="1">IFERROR(__xludf.DUMMYFUNCTION("IMPORTRANGE(""https://docs.google.com/spreadsheets/d/1XL5vhW3sbDhbH9Cz0tuDiY8C3ctxq1tqvaCgkFb8cCA/edit?usp=sharing"",""มุกดาหาร!M477"")"),48775)</f>
        <v>48775</v>
      </c>
      <c r="O582" s="178">
        <f t="shared" ca="1" si="124"/>
        <v>36.280124962808685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IFERROR(__xludf.DUMMYFUNCTION("IMPORTRANGE(""https://docs.google.com/spreadsheets/d/1XL5vhW3sbDhbH9Cz0tuDiY8C3ctxq1tqvaCgkFb8cCA/edit?usp=sharing"",""มุกดาหาร!L478"")"),0)</f>
        <v>0</v>
      </c>
      <c r="M583" s="178"/>
      <c r="N583" s="178">
        <f ca="1">IFERROR(__xludf.DUMMYFUNCTION("IMPORTRANGE(""https://docs.google.com/spreadsheets/d/1XL5vhW3sbDhbH9Cz0tuDiY8C3ctxq1tqvaCgkFb8cCA/edit?usp=sharing"",""มุกดาหาร!M478"")"),0)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IFERROR(__xludf.DUMMYFUNCTION("IMPORTRANGE(""https://docs.google.com/spreadsheets/d/1XL5vhW3sbDhbH9Cz0tuDiY8C3ctxq1tqvaCgkFb8cCA/edit?usp=sharing"",""มุกดาหาร!L479"")"),134440)</f>
        <v>134440</v>
      </c>
      <c r="M584" s="178"/>
      <c r="N584" s="178">
        <f ca="1">IFERROR(__xludf.DUMMYFUNCTION("IMPORTRANGE(""https://docs.google.com/spreadsheets/d/1XL5vhW3sbDhbH9Cz0tuDiY8C3ctxq1tqvaCgkFb8cCA/edit?usp=sharing"",""มุกดาหาร!M479"")"),48775)</f>
        <v>48775</v>
      </c>
      <c r="O584" s="178">
        <f t="shared" ca="1" si="124"/>
        <v>36.280124962808685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IFERROR(__xludf.DUMMYFUNCTION("IMPORTRANGE(""https://docs.google.com/spreadsheets/d/1XL5vhW3sbDhbH9Cz0tuDiY8C3ctxq1tqvaCgkFb8cCA/edit?usp=sharing"",""มุกดาหาร!M480"")"),0)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IFERROR(__xludf.DUMMYFUNCTION("IMPORTRANGE(""https://docs.google.com/spreadsheets/d/1XL5vhW3sbDhbH9Cz0tuDiY8C3ctxq1tqvaCgkFb8cCA/edit?usp=sharing"",""มุกดาหาร!M481"")"),0)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IFERROR(__xludf.DUMMYFUNCTION("IMPORTRANGE(""https://docs.google.com/spreadsheets/d/1XL5vhW3sbDhbH9Cz0tuDiY8C3ctxq1tqvaCgkFb8cCA/edit?usp=sharing"",""มุกดาหาร!M482"")"),0)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IFERROR(__xludf.DUMMYFUNCTION("IMPORTRANGE(""https://docs.google.com/spreadsheets/d/1XL5vhW3sbDhbH9Cz0tuDiY8C3ctxq1tqvaCgkFb8cCA/edit?usp=sharing"",""มุกดาหาร!M483"")"),48775)</f>
        <v>48775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IFERROR(__xludf.DUMMYFUNCTION("IMPORTRANGE(""https://docs.google.com/spreadsheets/d/1XL5vhW3sbDhbH9Cz0tuDiY8C3ctxq1tqvaCgkFb8cCA/edit?usp=sharing"",""มุกดาหาร!I484"")"),40)</f>
        <v>40</v>
      </c>
      <c r="J589" s="197">
        <f ca="1">IFERROR(__xludf.DUMMYFUNCTION("IMPORTRANGE(""https://docs.google.com/spreadsheets/d/1XL5vhW3sbDhbH9Cz0tuDiY8C3ctxq1tqvaCgkFb8cCA/edit?usp=sharing"",""มุกดาหาร!J484"")"),37)</f>
        <v>37</v>
      </c>
      <c r="K589" s="171">
        <f t="shared" ref="K589:K596" ca="1" si="125">IF(I589&gt;0,J589*100/I589,0)</f>
        <v>92.5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IFERROR(__xludf.DUMMYFUNCTION("IMPORTRANGE(""https://docs.google.com/spreadsheets/d/1XL5vhW3sbDhbH9Cz0tuDiY8C3ctxq1tqvaCgkFb8cCA/edit?usp=sharing"",""มุกดาหาร!I485"")"),0)</f>
        <v>0</v>
      </c>
      <c r="J590" s="197">
        <f ca="1">IFERROR(__xludf.DUMMYFUNCTION("IMPORTRANGE(""https://docs.google.com/spreadsheets/d/1XL5vhW3sbDhbH9Cz0tuDiY8C3ctxq1tqvaCgkFb8cCA/edit?usp=sharing"",""มุกดาหาร!J485"")"),28.82)</f>
        <v>28.82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IFERROR(__xludf.DUMMYFUNCTION("IMPORTRANGE(""https://docs.google.com/spreadsheets/d/1XL5vhW3sbDhbH9Cz0tuDiY8C3ctxq1tqvaCgkFb8cCA/edit?usp=sharing"",""มุกดาหาร!I486"")"),40)</f>
        <v>40</v>
      </c>
      <c r="J591" s="197">
        <f ca="1">IFERROR(__xludf.DUMMYFUNCTION("IMPORTRANGE(""https://docs.google.com/spreadsheets/d/1XL5vhW3sbDhbH9Cz0tuDiY8C3ctxq1tqvaCgkFb8cCA/edit?usp=sharing"",""มุกดาหาร!J486"")"),41)</f>
        <v>41</v>
      </c>
      <c r="K591" s="171">
        <f t="shared" ca="1" si="125"/>
        <v>102.5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IFERROR(__xludf.DUMMYFUNCTION("IMPORTRANGE(""https://docs.google.com/spreadsheets/d/1XL5vhW3sbDhbH9Cz0tuDiY8C3ctxq1tqvaCgkFb8cCA/edit?usp=sharing"",""มุกดาหาร!I487"")"),0)</f>
        <v>0</v>
      </c>
      <c r="J592" s="197">
        <f ca="1">IFERROR(__xludf.DUMMYFUNCTION("IMPORTRANGE(""https://docs.google.com/spreadsheets/d/1XL5vhW3sbDhbH9Cz0tuDiY8C3ctxq1tqvaCgkFb8cCA/edit?usp=sharing"",""มุกดาหาร!J487"")"),33.12)</f>
        <v>33.119999999999997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IFERROR(__xludf.DUMMYFUNCTION("IMPORTRANGE(""https://docs.google.com/spreadsheets/d/1XL5vhW3sbDhbH9Cz0tuDiY8C3ctxq1tqvaCgkFb8cCA/edit?usp=sharing"",""มุกดาหาร!I488"")"),40)</f>
        <v>40</v>
      </c>
      <c r="J593" s="197">
        <f ca="1">IFERROR(__xludf.DUMMYFUNCTION("IMPORTRANGE(""https://docs.google.com/spreadsheets/d/1XL5vhW3sbDhbH9Cz0tuDiY8C3ctxq1tqvaCgkFb8cCA/edit?usp=sharing"",""มุกดาหาร!J488"")"),16)</f>
        <v>16</v>
      </c>
      <c r="K593" s="171">
        <f t="shared" ca="1" si="125"/>
        <v>40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IFERROR(__xludf.DUMMYFUNCTION("IMPORTRANGE(""https://docs.google.com/spreadsheets/d/1XL5vhW3sbDhbH9Cz0tuDiY8C3ctxq1tqvaCgkFb8cCA/edit?usp=sharing"",""มุกดาหาร!I489"")"),0)</f>
        <v>0</v>
      </c>
      <c r="J594" s="197">
        <f ca="1">IFERROR(__xludf.DUMMYFUNCTION("IMPORTRANGE(""https://docs.google.com/spreadsheets/d/1XL5vhW3sbDhbH9Cz0tuDiY8C3ctxq1tqvaCgkFb8cCA/edit?usp=sharing"",""มุกดาหาร!J489"")"),9.4)</f>
        <v>9.4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IFERROR(__xludf.DUMMYFUNCTION("IMPORTRANGE(""https://docs.google.com/spreadsheets/d/1XL5vhW3sbDhbH9Cz0tuDiY8C3ctxq1tqvaCgkFb8cCA/edit?usp=sharing"",""มุกดาหาร!I490"")"),40)</f>
        <v>40</v>
      </c>
      <c r="J595" s="197">
        <f ca="1">IFERROR(__xludf.DUMMYFUNCTION("IMPORTRANGE(""https://docs.google.com/spreadsheets/d/1XL5vhW3sbDhbH9Cz0tuDiY8C3ctxq1tqvaCgkFb8cCA/edit?usp=sharing"",""มุกดาหาร!J490"")"),0)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IFERROR(__xludf.DUMMYFUNCTION("IMPORTRANGE(""https://docs.google.com/spreadsheets/d/1XL5vhW3sbDhbH9Cz0tuDiY8C3ctxq1tqvaCgkFb8cCA/edit?usp=sharing"",""มุกดาหาร!I491"")"),0)</f>
        <v>0</v>
      </c>
      <c r="J596" s="250">
        <f ca="1">IFERROR(__xludf.DUMMYFUNCTION("IMPORTRANGE(""https://docs.google.com/spreadsheets/d/1XL5vhW3sbDhbH9Cz0tuDiY8C3ctxq1tqvaCgkFb8cCA/edit?usp=sharing"",""มุกดาหาร!J491"")"),0)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IFERROR(__xludf.DUMMYFUNCTION("IMPORTRANGE(""https://docs.google.com/spreadsheets/d/1XL5vhW3sbDhbH9Cz0tuDiY8C3ctxq1tqvaCgkFb8cCA/edit?usp=sharing"",""มุกดาหาร!I492"")"),100)</f>
        <v>100</v>
      </c>
      <c r="J597" s="495">
        <f ca="1">IFERROR(__xludf.DUMMYFUNCTION("IMPORTRANGE(""https://docs.google.com/spreadsheets/d/1XL5vhW3sbDhbH9Cz0tuDiY8C3ctxq1tqvaCgkFb8cCA/edit?usp=sharing"",""มุกดาหาร!J492"")"),0)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IFERROR(__xludf.DUMMYFUNCTION("IMPORTRANGE(""https://docs.google.com/spreadsheets/d/1XL5vhW3sbDhbH9Cz0tuDiY8C3ctxq1tqvaCgkFb8cCA/edit?usp=sharing"",""มุกดาหาร!L492"")"),8100)</f>
        <v>8100</v>
      </c>
      <c r="M597" s="420"/>
      <c r="N597" s="420">
        <f ca="1">IFERROR(__xludf.DUMMYFUNCTION("IMPORTRANGE(""https://docs.google.com/spreadsheets/d/1XL5vhW3sbDhbH9Cz0tuDiY8C3ctxq1tqvaCgkFb8cCA/edit?usp=sharing"",""มุกดาหาร!M492"")"),800)</f>
        <v>800</v>
      </c>
      <c r="O597" s="420">
        <f t="shared" ref="O597:O601" ca="1" si="126">+IF(L597&gt;0,N597*100/L597,0)</f>
        <v>9.8765432098765427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IFERROR(__xludf.DUMMYFUNCTION("IMPORTRANGE(""https://docs.google.com/spreadsheets/d/1XL5vhW3sbDhbH9Cz0tuDiY8C3ctxq1tqvaCgkFb8cCA/edit?usp=sharing"",""มุกดาหาร!L493"")"),0)</f>
        <v>0</v>
      </c>
      <c r="M598" s="172"/>
      <c r="N598" s="178">
        <f ca="1">IFERROR(__xludf.DUMMYFUNCTION("IMPORTRANGE(""https://docs.google.com/spreadsheets/d/1XL5vhW3sbDhbH9Cz0tuDiY8C3ctxq1tqvaCgkFb8cCA/edit?usp=sharing"",""มุกดาหาร!M493"")"),0)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IFERROR(__xludf.DUMMYFUNCTION("IMPORTRANGE(""https://docs.google.com/spreadsheets/d/1XL5vhW3sbDhbH9Cz0tuDiY8C3ctxq1tqvaCgkFb8cCA/edit?usp=sharing"",""มุกดาหาร!L494"")"),8100)</f>
        <v>8100</v>
      </c>
      <c r="M599" s="173"/>
      <c r="N599" s="178">
        <f ca="1">IFERROR(__xludf.DUMMYFUNCTION("IMPORTRANGE(""https://docs.google.com/spreadsheets/d/1XL5vhW3sbDhbH9Cz0tuDiY8C3ctxq1tqvaCgkFb8cCA/edit?usp=sharing"",""มุกดาหาร!M494"")"),800)</f>
        <v>800</v>
      </c>
      <c r="O599" s="178">
        <f t="shared" ca="1" si="126"/>
        <v>9.8765432098765427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IFERROR(__xludf.DUMMYFUNCTION("IMPORTRANGE(""https://docs.google.com/spreadsheets/d/1XL5vhW3sbDhbH9Cz0tuDiY8C3ctxq1tqvaCgkFb8cCA/edit?usp=sharing"",""มุกดาหาร!L495"")"),0)</f>
        <v>0</v>
      </c>
      <c r="M600" s="178"/>
      <c r="N600" s="178">
        <f ca="1">IFERROR(__xludf.DUMMYFUNCTION("IMPORTRANGE(""https://docs.google.com/spreadsheets/d/1XL5vhW3sbDhbH9Cz0tuDiY8C3ctxq1tqvaCgkFb8cCA/edit?usp=sharing"",""มุกดาหาร!M495"")"),0)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IFERROR(__xludf.DUMMYFUNCTION("IMPORTRANGE(""https://docs.google.com/spreadsheets/d/1XL5vhW3sbDhbH9Cz0tuDiY8C3ctxq1tqvaCgkFb8cCA/edit?usp=sharing"",""มุกดาหาร!L496"")"),8100)</f>
        <v>8100</v>
      </c>
      <c r="M601" s="178"/>
      <c r="N601" s="178">
        <f ca="1">IFERROR(__xludf.DUMMYFUNCTION("IMPORTRANGE(""https://docs.google.com/spreadsheets/d/1XL5vhW3sbDhbH9Cz0tuDiY8C3ctxq1tqvaCgkFb8cCA/edit?usp=sharing"",""มุกดาหาร!M496"")"),800)</f>
        <v>800</v>
      </c>
      <c r="O601" s="178">
        <f t="shared" ca="1" si="126"/>
        <v>9.8765432098765427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IFERROR(__xludf.DUMMYFUNCTION("IMPORTRANGE(""https://docs.google.com/spreadsheets/d/1XL5vhW3sbDhbH9Cz0tuDiY8C3ctxq1tqvaCgkFb8cCA/edit?usp=sharing"",""มุกดาหาร!M497"")"),0)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IFERROR(__xludf.DUMMYFUNCTION("IMPORTRANGE(""https://docs.google.com/spreadsheets/d/1XL5vhW3sbDhbH9Cz0tuDiY8C3ctxq1tqvaCgkFb8cCA/edit?usp=sharing"",""มุกดาหาร!M498"")"),0)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IFERROR(__xludf.DUMMYFUNCTION("IMPORTRANGE(""https://docs.google.com/spreadsheets/d/1XL5vhW3sbDhbH9Cz0tuDiY8C3ctxq1tqvaCgkFb8cCA/edit?usp=sharing"",""มุกดาหาร!M499"")"),0)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IFERROR(__xludf.DUMMYFUNCTION("IMPORTRANGE(""https://docs.google.com/spreadsheets/d/1XL5vhW3sbDhbH9Cz0tuDiY8C3ctxq1tqvaCgkFb8cCA/edit?usp=sharing"",""มุกดาหาร!M500"")"),800)</f>
        <v>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IFERROR(__xludf.DUMMYFUNCTION("IMPORTRANGE(""https://docs.google.com/spreadsheets/d/1XL5vhW3sbDhbH9Cz0tuDiY8C3ctxq1tqvaCgkFb8cCA/edit?usp=sharing"",""มุกดาหาร!J502"")"),0)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IFERROR(__xludf.DUMMYFUNCTION("IMPORTRANGE(""https://docs.google.com/spreadsheets/d/1XL5vhW3sbDhbH9Cz0tuDiY8C3ctxq1tqvaCgkFb8cCA/edit?usp=sharing"",""มุกดาหาร!J503"")"),1)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IFERROR(__xludf.DUMMYFUNCTION("IMPORTRANGE(""https://docs.google.com/spreadsheets/d/1XL5vhW3sbDhbH9Cz0tuDiY8C3ctxq1tqvaCgkFb8cCA/edit?usp=sharing"",""มุกดาหาร!J166"")"),0)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IFERROR(__xludf.DUMMYFUNCTION("IMPORTRANGE(""https://docs.google.com/spreadsheets/d/1XL5vhW3sbDhbH9Cz0tuDiY8C3ctxq1tqvaCgkFb8cCA/edit?usp=sharing"",""มุกดาหาร!J166"")"),0)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IFERROR(__xludf.DUMMYFUNCTION("IMPORTRANGE(""https://docs.google.com/spreadsheets/d/1XL5vhW3sbDhbH9Cz0tuDiY8C3ctxq1tqvaCgkFb8cCA/edit?usp=sharing"",""มุกดาหาร!I506"")"),100)</f>
        <v>100</v>
      </c>
      <c r="J611" s="170">
        <f ca="1">IFERROR(__xludf.DUMMYFUNCTION("IMPORTRANGE(""https://docs.google.com/spreadsheets/d/1XL5vhW3sbDhbH9Cz0tuDiY8C3ctxq1tqvaCgkFb8cCA/edit?usp=sharing"",""มุกดาหาร!J506"")"),0)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IFERROR(__xludf.DUMMYFUNCTION("IMPORTRANGE(""https://docs.google.com/spreadsheets/d/1XL5vhW3sbDhbH9Cz0tuDiY8C3ctxq1tqvaCgkFb8cCA/edit?usp=sharing"",""มุกดาหาร!I507"")"),0)</f>
        <v>0</v>
      </c>
      <c r="J612" s="207">
        <f ca="1">IFERROR(__xludf.DUMMYFUNCTION("IMPORTRANGE(""https://docs.google.com/spreadsheets/d/1XL5vhW3sbDhbH9Cz0tuDiY8C3ctxq1tqvaCgkFb8cCA/edit?usp=sharing"",""มุกดาหาร!J507"")"),0)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IFERROR(__xludf.DUMMYFUNCTION("IMPORTRANGE(""https://docs.google.com/spreadsheets/d/1XL5vhW3sbDhbH9Cz0tuDiY8C3ctxq1tqvaCgkFb8cCA/edit?usp=sharing"",""มุกดาหาร!I508"")"),0)</f>
        <v>0</v>
      </c>
      <c r="J613" s="207">
        <f ca="1">IFERROR(__xludf.DUMMYFUNCTION("IMPORTRANGE(""https://docs.google.com/spreadsheets/d/1XL5vhW3sbDhbH9Cz0tuDiY8C3ctxq1tqvaCgkFb8cCA/edit?usp=sharing"",""มุกดาหาร!J508"")"),0)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IFERROR(__xludf.DUMMYFUNCTION("IMPORTRANGE(""https://docs.google.com/spreadsheets/d/1XL5vhW3sbDhbH9Cz0tuDiY8C3ctxq1tqvaCgkFb8cCA/edit?usp=sharing"",""มุกดาหาร!I509"")"),0)</f>
        <v>0</v>
      </c>
      <c r="J614" s="207">
        <f ca="1">IFERROR(__xludf.DUMMYFUNCTION("IMPORTRANGE(""https://docs.google.com/spreadsheets/d/1XL5vhW3sbDhbH9Cz0tuDiY8C3ctxq1tqvaCgkFb8cCA/edit?usp=sharing"",""มุกดาหาร!J509"")"),0)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IFERROR(__xludf.DUMMYFUNCTION("IMPORTRANGE(""https://docs.google.com/spreadsheets/d/1XL5vhW3sbDhbH9Cz0tuDiY8C3ctxq1tqvaCgkFb8cCA/edit?usp=sharing"",""มุกดาหาร!I510"")"),0)</f>
        <v>0</v>
      </c>
      <c r="J615" s="207">
        <f ca="1">IFERROR(__xludf.DUMMYFUNCTION("IMPORTRANGE(""https://docs.google.com/spreadsheets/d/1XL5vhW3sbDhbH9Cz0tuDiY8C3ctxq1tqvaCgkFb8cCA/edit?usp=sharing"",""มุกดาหาร!J510"")"),0)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IFERROR(__xludf.DUMMYFUNCTION("IMPORTRANGE(""https://docs.google.com/spreadsheets/d/1XL5vhW3sbDhbH9Cz0tuDiY8C3ctxq1tqvaCgkFb8cCA/edit?usp=sharing"",""มุกดาหาร!I511"")"),0)</f>
        <v>0</v>
      </c>
      <c r="J616" s="207">
        <f ca="1">IFERROR(__xludf.DUMMYFUNCTION("IMPORTRANGE(""https://docs.google.com/spreadsheets/d/1XL5vhW3sbDhbH9Cz0tuDiY8C3ctxq1tqvaCgkFb8cCA/edit?usp=sharing"",""มุกดาหาร!J511"")"),0)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IFERROR(__xludf.DUMMYFUNCTION("IMPORTRANGE(""https://docs.google.com/spreadsheets/d/1XL5vhW3sbDhbH9Cz0tuDiY8C3ctxq1tqvaCgkFb8cCA/edit?usp=sharing"",""มุกดาหาร!I512"")"),0)</f>
        <v>0</v>
      </c>
      <c r="J617" s="197">
        <f ca="1">IFERROR(__xludf.DUMMYFUNCTION("IMPORTRANGE(""https://docs.google.com/spreadsheets/d/1XL5vhW3sbDhbH9Cz0tuDiY8C3ctxq1tqvaCgkFb8cCA/edit?usp=sharing"",""มุกดาหาร!J512"")"),0)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IFERROR(__xludf.DUMMYFUNCTION("IMPORTRANGE(""https://docs.google.com/spreadsheets/d/1XL5vhW3sbDhbH9Cz0tuDiY8C3ctxq1tqvaCgkFb8cCA/edit?usp=sharing"",""มุกดาหาร!I513"")"),0)</f>
        <v>0</v>
      </c>
      <c r="J618" s="198">
        <f ca="1">IFERROR(__xludf.DUMMYFUNCTION("IMPORTRANGE(""https://docs.google.com/spreadsheets/d/1XL5vhW3sbDhbH9Cz0tuDiY8C3ctxq1tqvaCgkFb8cCA/edit?usp=sharing"",""มุกดาหาร!J513"")"),0)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IFERROR(__xludf.DUMMYFUNCTION("IMPORTRANGE(""https://docs.google.com/spreadsheets/d/1XL5vhW3sbDhbH9Cz0tuDiY8C3ctxq1tqvaCgkFb8cCA/edit?usp=sharing"",""มุกดาหาร!I514"")"),0)</f>
        <v>0</v>
      </c>
      <c r="J619" s="198">
        <f ca="1">IFERROR(__xludf.DUMMYFUNCTION("IMPORTRANGE(""https://docs.google.com/spreadsheets/d/1XL5vhW3sbDhbH9Cz0tuDiY8C3ctxq1tqvaCgkFb8cCA/edit?usp=sharing"",""มุกดาหาร!J514"")"),0)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IFERROR(__xludf.DUMMYFUNCTION("IMPORTRANGE(""https://docs.google.com/spreadsheets/d/1XL5vhW3sbDhbH9Cz0tuDiY8C3ctxq1tqvaCgkFb8cCA/edit?usp=sharing"",""มุกดาหาร!I515"")"),0)</f>
        <v>0</v>
      </c>
      <c r="J620" s="212">
        <f ca="1">IFERROR(__xludf.DUMMYFUNCTION("IMPORTRANGE(""https://docs.google.com/spreadsheets/d/1XL5vhW3sbDhbH9Cz0tuDiY8C3ctxq1tqvaCgkFb8cCA/edit?usp=sharing"",""มุกดาหาร!J515"")"),0)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IFERROR(__xludf.DUMMYFUNCTION("IMPORTRANGE(""https://docs.google.com/spreadsheets/d/1XL5vhW3sbDhbH9Cz0tuDiY8C3ctxq1tqvaCgkFb8cCA/edit?usp=sharing"",""มุกดาหาร!I516"")"),0)</f>
        <v>0</v>
      </c>
      <c r="J621" s="212">
        <f ca="1">IFERROR(__xludf.DUMMYFUNCTION("IMPORTRANGE(""https://docs.google.com/spreadsheets/d/1XL5vhW3sbDhbH9Cz0tuDiY8C3ctxq1tqvaCgkFb8cCA/edit?usp=sharing"",""มุกดาหาร!J516"")"),0)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IFERROR(__xludf.DUMMYFUNCTION("IMPORTRANGE(""https://docs.google.com/spreadsheets/d/1XL5vhW3sbDhbH9Cz0tuDiY8C3ctxq1tqvaCgkFb8cCA/edit?usp=sharing"",""มุกดาหาร!I517"")"),0)</f>
        <v>0</v>
      </c>
      <c r="J622" s="198">
        <f ca="1">IFERROR(__xludf.DUMMYFUNCTION("IMPORTRANGE(""https://docs.google.com/spreadsheets/d/1XL5vhW3sbDhbH9Cz0tuDiY8C3ctxq1tqvaCgkFb8cCA/edit?usp=sharing"",""มุกดาหาร!J517"")"),0)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IFERROR(__xludf.DUMMYFUNCTION("IMPORTRANGE(""https://docs.google.com/spreadsheets/d/1XL5vhW3sbDhbH9Cz0tuDiY8C3ctxq1tqvaCgkFb8cCA/edit?usp=sharing"",""มุกดาหาร!I518"")"),0)</f>
        <v>0</v>
      </c>
      <c r="J623" s="198">
        <f ca="1">IFERROR(__xludf.DUMMYFUNCTION("IMPORTRANGE(""https://docs.google.com/spreadsheets/d/1XL5vhW3sbDhbH9Cz0tuDiY8C3ctxq1tqvaCgkFb8cCA/edit?usp=sharing"",""มุกดาหาร!J518"")"),0)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IFERROR(__xludf.DUMMYFUNCTION("IMPORTRANGE(""https://docs.google.com/spreadsheets/d/1XL5vhW3sbDhbH9Cz0tuDiY8C3ctxq1tqvaCgkFb8cCA/edit?usp=sharing"",""มุกดาหาร!I519"")"),0)</f>
        <v>0</v>
      </c>
      <c r="J624" s="197">
        <f ca="1">IFERROR(__xludf.DUMMYFUNCTION("IMPORTRANGE(""https://docs.google.com/spreadsheets/d/1XL5vhW3sbDhbH9Cz0tuDiY8C3ctxq1tqvaCgkFb8cCA/edit?usp=sharing"",""มุกดาหาร!J519"")"),0)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IFERROR(__xludf.DUMMYFUNCTION("IMPORTRANGE(""https://docs.google.com/spreadsheets/d/1XL5vhW3sbDhbH9Cz0tuDiY8C3ctxq1tqvaCgkFb8cCA/edit?usp=sharing"",""มุกดาหาร!I520"")"),0)</f>
        <v>0</v>
      </c>
      <c r="J625" s="198">
        <f ca="1">IFERROR(__xludf.DUMMYFUNCTION("IMPORTRANGE(""https://docs.google.com/spreadsheets/d/1XL5vhW3sbDhbH9Cz0tuDiY8C3ctxq1tqvaCgkFb8cCA/edit?usp=sharing"",""มุกดาหาร!J520"")"),0)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IFERROR(__xludf.DUMMYFUNCTION("IMPORTRANGE(""https://docs.google.com/spreadsheets/d/1XL5vhW3sbDhbH9Cz0tuDiY8C3ctxq1tqvaCgkFb8cCA/edit?usp=sharing"",""มุกดาหาร!I521"")"),0)</f>
        <v>0</v>
      </c>
      <c r="J626" s="198">
        <f ca="1">IFERROR(__xludf.DUMMYFUNCTION("IMPORTRANGE(""https://docs.google.com/spreadsheets/d/1XL5vhW3sbDhbH9Cz0tuDiY8C3ctxq1tqvaCgkFb8cCA/edit?usp=sharing"",""มุกดาหาร!J521"")"),0)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9">
        <f ca="1">IFERROR(__xludf.DUMMYFUNCTION("IMPORTRANGE(""https://docs.google.com/spreadsheets/d/1XL5vhW3sbDhbH9Cz0tuDiY8C3ctxq1tqvaCgkFb8cCA/edit?usp=sharing"",""มุกดาหาร!J523"")"),533804.96)</f>
        <v>533804.96</v>
      </c>
      <c r="K628" s="350">
        <f t="shared" ref="K628:K635" ca="1" si="129">IF(I628&gt;0,J628*100/I628,0)</f>
        <v>9.9861309307736228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IFERROR(__xludf.DUMMYFUNCTION("IMPORTRANGE(""https://docs.google.com/spreadsheets/d/1XL5vhW3sbDhbH9Cz0tuDiY8C3ctxq1tqvaCgkFb8cCA/edit?usp=sharing"",""มุกดาหาร!I524"")"),488)</f>
        <v>488</v>
      </c>
      <c r="J629" s="349">
        <f ca="1">IFERROR(__xludf.DUMMYFUNCTION("IMPORTRANGE(""https://docs.google.com/spreadsheets/d/1XL5vhW3sbDhbH9Cz0tuDiY8C3ctxq1tqvaCgkFb8cCA/edit?usp=sharing"",""มุกดาหาร!J524"")"),47)</f>
        <v>47</v>
      </c>
      <c r="K629" s="350">
        <f t="shared" ca="1" si="129"/>
        <v>9.6311475409836067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9">
        <f ca="1">IFERROR(__xludf.DUMMYFUNCTION("IMPORTRANGE(""https://docs.google.com/spreadsheets/d/1XL5vhW3sbDhbH9Cz0tuDiY8C3ctxq1tqvaCgkFb8cCA/edit?usp=sharing"",""มุกดาหาร!J525"")"),98725.78)</f>
        <v>98725.78</v>
      </c>
      <c r="K630" s="350">
        <f t="shared" ca="1" si="129"/>
        <v>2.6957212874973338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IFERROR(__xludf.DUMMYFUNCTION("IMPORTRANGE(""https://docs.google.com/spreadsheets/d/1XL5vhW3sbDhbH9Cz0tuDiY8C3ctxq1tqvaCgkFb8cCA/edit?usp=sharing"",""มุกดาหาร!I526"")"),225)</f>
        <v>225</v>
      </c>
      <c r="J631" s="349">
        <f ca="1">IFERROR(__xludf.DUMMYFUNCTION("IMPORTRANGE(""https://docs.google.com/spreadsheets/d/1XL5vhW3sbDhbH9Cz0tuDiY8C3ctxq1tqvaCgkFb8cCA/edit?usp=sharing"",""มุกดาหาร!J526"")"),20)</f>
        <v>20</v>
      </c>
      <c r="K631" s="350">
        <f t="shared" ca="1" si="129"/>
        <v>8.8888888888888893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IFERROR(__xludf.DUMMYFUNCTION("IMPORTRANGE(""https://docs.google.com/spreadsheets/d/1XL5vhW3sbDhbH9Cz0tuDiY8C3ctxq1tqvaCgkFb8cCA/edit?usp=sharing"",""มุกดาหาร!I527"")"),0)</f>
        <v>0</v>
      </c>
      <c r="J632" s="349">
        <f ca="1">IFERROR(__xludf.DUMMYFUNCTION("IMPORTRANGE(""https://docs.google.com/spreadsheets/d/1XL5vhW3sbDhbH9Cz0tuDiY8C3ctxq1tqvaCgkFb8cCA/edit?usp=sharing"",""มุกดาหาร!J527"")"),26013.5)</f>
        <v>26013.5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IFERROR(__xludf.DUMMYFUNCTION("IMPORTRANGE(""https://docs.google.com/spreadsheets/d/1XL5vhW3sbDhbH9Cz0tuDiY8C3ctxq1tqvaCgkFb8cCA/edit?usp=sharing"",""มุกดาหาร!I528"")"),0)</f>
        <v>0</v>
      </c>
      <c r="J633" s="349">
        <f ca="1">IFERROR(__xludf.DUMMYFUNCTION("IMPORTRANGE(""https://docs.google.com/spreadsheets/d/1XL5vhW3sbDhbH9Cz0tuDiY8C3ctxq1tqvaCgkFb8cCA/edit?usp=sharing"",""มุกดาหาร!J528"")"),4)</f>
        <v>4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IFERROR(__xludf.DUMMYFUNCTION("IMPORTRANGE(""https://docs.google.com/spreadsheets/d/1XL5vhW3sbDhbH9Cz0tuDiY8C3ctxq1tqvaCgkFb8cCA/edit?usp=sharing"",""มุกดาหาร!I529"")"),6300000)</f>
        <v>6300000</v>
      </c>
      <c r="J634" s="349">
        <f ca="1">IFERROR(__xludf.DUMMYFUNCTION("IMPORTRANGE(""https://docs.google.com/spreadsheets/d/1XL5vhW3sbDhbH9Cz0tuDiY8C3ctxq1tqvaCgkFb8cCA/edit?usp=sharing"",""มุกดาหาร!J529"")"),0)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IFERROR(__xludf.DUMMYFUNCTION("IMPORTRANGE(""https://docs.google.com/spreadsheets/d/1XL5vhW3sbDhbH9Cz0tuDiY8C3ctxq1tqvaCgkFb8cCA/edit?usp=sharing"",""มุกดาหาร!I530"")"),150)</f>
        <v>150</v>
      </c>
      <c r="J635" s="519">
        <f ca="1">IFERROR(__xludf.DUMMYFUNCTION("IMPORTRANGE(""https://docs.google.com/spreadsheets/d/1XL5vhW3sbDhbH9Cz0tuDiY8C3ctxq1tqvaCgkFb8cCA/edit?usp=sharing"",""มุกดาหาร!J530"")"),0)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71" activePane="bottomLeft" state="frozen"/>
      <selection activeCell="I98" sqref="I98"/>
      <selection pane="bottomLeft" activeCell="J476" sqref="J47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256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5858993</v>
      </c>
      <c r="M8" s="25">
        <f t="shared" ca="1" si="0"/>
        <v>1775090</v>
      </c>
      <c r="N8" s="25">
        <f t="shared" ca="1" si="0"/>
        <v>1843177</v>
      </c>
      <c r="O8" s="24">
        <f t="shared" ref="O8:O16" ca="1" si="1">IF(L8&gt;0,N8*100/L8,0)</f>
        <v>31.458938421670755</v>
      </c>
      <c r="P8" s="24">
        <f t="shared" ref="P8:P16" ca="1" si="2">IF(M8&gt;0,N8*100/M8,0)</f>
        <v>103.83569283810962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5858993</v>
      </c>
      <c r="M10" s="32">
        <f t="shared" ca="1" si="4"/>
        <v>1775090</v>
      </c>
      <c r="N10" s="32">
        <f t="shared" ca="1" si="4"/>
        <v>1843177</v>
      </c>
      <c r="O10" s="31">
        <f t="shared" ca="1" si="1"/>
        <v>31.458938421670755</v>
      </c>
      <c r="P10" s="31">
        <f t="shared" ca="1" si="2"/>
        <v>103.83569283810962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5619593</v>
      </c>
      <c r="M12" s="40">
        <f t="shared" ca="1" si="6"/>
        <v>1775090</v>
      </c>
      <c r="N12" s="40">
        <f t="shared" ca="1" si="6"/>
        <v>1603777</v>
      </c>
      <c r="O12" s="40">
        <f t="shared" ca="1" si="1"/>
        <v>28.539024089466977</v>
      </c>
      <c r="P12" s="40">
        <f t="shared" ca="1" si="2"/>
        <v>90.34905272408723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2072800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3546793</v>
      </c>
      <c r="M14" s="40">
        <f t="shared" si="8"/>
        <v>0</v>
      </c>
      <c r="N14" s="40">
        <f t="shared" ca="1" si="8"/>
        <v>300315</v>
      </c>
      <c r="O14" s="43">
        <f t="shared" ca="1" si="1"/>
        <v>8.4672265903310393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3506320</v>
      </c>
      <c r="M18" s="25">
        <f t="shared" ca="1" si="11"/>
        <v>1775090</v>
      </c>
      <c r="N18" s="25">
        <f t="shared" ca="1" si="11"/>
        <v>1542862</v>
      </c>
      <c r="O18" s="24">
        <f t="shared" ref="O18:O20" ca="1" si="12">IF(L18&gt;0,N18*100/L18,0)</f>
        <v>44.002315818293823</v>
      </c>
      <c r="P18" s="24">
        <f t="shared" ref="P18:P26" ca="1" si="13">IF(M18&gt;0,N18*100/M18,0)</f>
        <v>86.917395737680906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3506320</v>
      </c>
      <c r="M20" s="32">
        <f t="shared" ca="1" si="15"/>
        <v>1775090</v>
      </c>
      <c r="N20" s="32">
        <f t="shared" ca="1" si="15"/>
        <v>1542862</v>
      </c>
      <c r="O20" s="31">
        <f t="shared" ca="1" si="12"/>
        <v>44.002315818293823</v>
      </c>
      <c r="P20" s="31">
        <f t="shared" ca="1" si="13"/>
        <v>86.917395737680906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3266920</v>
      </c>
      <c r="M22" s="44">
        <f t="shared" ca="1" si="18"/>
        <v>1775090</v>
      </c>
      <c r="N22" s="43">
        <f t="shared" ca="1" si="18"/>
        <v>1303462</v>
      </c>
      <c r="O22" s="43">
        <f t="shared" ca="1" si="17"/>
        <v>39.898803766238537</v>
      </c>
      <c r="P22" s="43">
        <f t="shared" ca="1" si="13"/>
        <v>73.430755623658513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2072800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1194120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2352673</v>
      </c>
      <c r="M28" s="25">
        <f t="shared" si="23"/>
        <v>0</v>
      </c>
      <c r="N28" s="25">
        <f t="shared" ca="1" si="23"/>
        <v>300315</v>
      </c>
      <c r="O28" s="24">
        <f t="shared" ref="O28:O30" ca="1" si="24">IF(L28&gt;0,N28*100/L28,0)</f>
        <v>12.764842372909452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2352673</v>
      </c>
      <c r="M30" s="32">
        <f t="shared" si="27"/>
        <v>0</v>
      </c>
      <c r="N30" s="32">
        <f t="shared" ca="1" si="27"/>
        <v>300315</v>
      </c>
      <c r="O30" s="31">
        <f t="shared" ca="1" si="24"/>
        <v>12.764842372909452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2352673</v>
      </c>
      <c r="M32" s="43">
        <f t="shared" si="30"/>
        <v>0</v>
      </c>
      <c r="N32" s="43">
        <f t="shared" ca="1" si="30"/>
        <v>300315</v>
      </c>
      <c r="O32" s="43">
        <f t="shared" ca="1" si="29"/>
        <v>12.764842372909452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2352673</v>
      </c>
      <c r="M34" s="43">
        <f t="shared" si="32"/>
        <v>0</v>
      </c>
      <c r="N34" s="43">
        <f t="shared" ca="1" si="32"/>
        <v>300315</v>
      </c>
      <c r="O34" s="43">
        <f t="shared" ca="1" si="29"/>
        <v>12.764842372909452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3506320</v>
      </c>
      <c r="M37" s="57">
        <f t="shared" ca="1" si="33"/>
        <v>1775090</v>
      </c>
      <c r="N37" s="57">
        <f t="shared" ca="1" si="33"/>
        <v>1542862</v>
      </c>
      <c r="O37" s="58">
        <f t="shared" ca="1" si="29"/>
        <v>44.002315818293823</v>
      </c>
      <c r="P37" s="58">
        <f t="shared" ca="1" si="25"/>
        <v>86.917395737680906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844100</v>
      </c>
      <c r="M41" s="81">
        <f t="shared" ca="1" si="34"/>
        <v>422000</v>
      </c>
      <c r="N41" s="81">
        <f t="shared" ca="1" si="34"/>
        <v>302191</v>
      </c>
      <c r="O41" s="80">
        <f t="shared" ref="O41:O43" ca="1" si="35">IF(L41&gt;0,N41*100/L41,0)</f>
        <v>35.800379102002132</v>
      </c>
      <c r="P41" s="80">
        <f t="shared" ref="P41:P43" ca="1" si="36">IF(M41&gt;0,N41*100/M41,0)</f>
        <v>71.609241706161143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844100</v>
      </c>
      <c r="M43" s="81">
        <f t="shared" ca="1" si="38"/>
        <v>422000</v>
      </c>
      <c r="N43" s="81">
        <f t="shared" ca="1" si="38"/>
        <v>302191</v>
      </c>
      <c r="O43" s="80">
        <f t="shared" ca="1" si="35"/>
        <v>35.800379102002132</v>
      </c>
      <c r="P43" s="80">
        <f t="shared" ca="1" si="36"/>
        <v>71.609241706161143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844100</v>
      </c>
      <c r="M45" s="93">
        <f ca="1">IFERROR(__xludf.DUMMYFUNCTION("IMPORTRANGE(""https://docs.google.com/spreadsheets/d/1Yj_ptqi66GCucihVvJfMjLAmec39IyEx_6qawtMGysU/edit?usp=sharing"",""สบก!Q47"")"),422000)</f>
        <v>422000</v>
      </c>
      <c r="N45" s="93">
        <f ca="1">IFERROR(__xludf.DUMMYFUNCTION("IMPORTRANGE(""https://docs.google.com/spreadsheets/d/1Yj_ptqi66GCucihVvJfMjLAmec39IyEx_6qawtMGysU/edit?usp=sharing"",""สบก!R47"")"),302191)</f>
        <v>302191</v>
      </c>
      <c r="O45" s="94">
        <f ca="1">IF(L45&gt;0,N45*100/L45,0)</f>
        <v>35.800379102002132</v>
      </c>
      <c r="P45" s="94">
        <f ca="1">IF(M45&gt;0,N45*100/M45,0)</f>
        <v>71.609241706161143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IFERROR(__xludf.DUMMYFUNCTION("IMPORTRANGE(""https://docs.google.com/spreadsheets/d/1Yj_ptqi66GCucihVvJfMjLAmec39IyEx_6qawtMGysU/edit?usp=sharing"",""สบก!M47"")"),844100)</f>
        <v>844100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IFERROR(__xludf.DUMMYFUNCTION("IMPORTRANGE(""https://docs.google.com/spreadsheets/d/1Yj_ptqi66GCucihVvJfMjLAmec39IyEx_6qawtMGysU/edit?usp=sharing"",""สบก!N47"")"),0)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IFERROR(__xludf.DUMMYFUNCTION("IMPORTRANGE(""https://docs.google.com/spreadsheets/d/1Yj_ptqi66GCucihVvJfMjLAmec39IyEx_6qawtMGysU/edit?usp=sharing"",""สบก!O47"")"),0)</f>
        <v>0</v>
      </c>
      <c r="M49" s="103"/>
      <c r="N49" s="93">
        <f ca="1">IFERROR(__xludf.DUMMYFUNCTION("IMPORTRANGE(""https://docs.google.com/spreadsheets/d/1Yj_ptqi66GCucihVvJfMjLAmec39IyEx_6qawtMGysU/edit?usp=sharing"",""สบก!S47"")"),0)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630000</v>
      </c>
      <c r="M53" s="127">
        <f t="shared" ca="1" si="39"/>
        <v>324000</v>
      </c>
      <c r="N53" s="127">
        <f t="shared" ca="1" si="39"/>
        <v>245525</v>
      </c>
      <c r="O53" s="126">
        <f t="shared" ref="O53:O55" ca="1" si="40">IF(L53&gt;0,N53*100/L53,0)</f>
        <v>38.972222222222221</v>
      </c>
      <c r="P53" s="126">
        <f t="shared" ref="P53:P55" ca="1" si="41">IF(M53&gt;0,N53*100/M53,0)</f>
        <v>75.779320987654316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630000</v>
      </c>
      <c r="M55" s="127">
        <f t="shared" ca="1" si="43"/>
        <v>324000</v>
      </c>
      <c r="N55" s="127">
        <f t="shared" ca="1" si="43"/>
        <v>245525</v>
      </c>
      <c r="O55" s="126">
        <f t="shared" ca="1" si="40"/>
        <v>38.972222222222221</v>
      </c>
      <c r="P55" s="126">
        <f t="shared" ca="1" si="41"/>
        <v>75.779320987654316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630000</v>
      </c>
      <c r="M57" s="93">
        <f ca="1">IFERROR(__xludf.DUMMYFUNCTION("IMPORTRANGE(""https://docs.google.com/spreadsheets/d/1Yj_ptqi66GCucihVvJfMjLAmec39IyEx_6qawtMGysU/edit?usp=sharing"",""สบก!Z47"")"),324000)</f>
        <v>324000</v>
      </c>
      <c r="N57" s="93">
        <f ca="1">IFERROR(__xludf.DUMMYFUNCTION("IMPORTRANGE(""https://docs.google.com/spreadsheets/d/1Yj_ptqi66GCucihVvJfMjLAmec39IyEx_6qawtMGysU/edit?usp=sharing"",""สบก!AA47"")"),245525)</f>
        <v>245525</v>
      </c>
      <c r="O57" s="94">
        <f ca="1">IF(L57&gt;0,N57*100/L57,0)</f>
        <v>38.972222222222221</v>
      </c>
      <c r="P57" s="94">
        <f ca="1">IF(M57&gt;0,N57*100/M57,0)</f>
        <v>75.779320987654316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IFERROR(__xludf.DUMMYFUNCTION("IMPORTRANGE(""https://docs.google.com/spreadsheets/d/1Yj_ptqi66GCucihVvJfMjLAmec39IyEx_6qawtMGysU/edit?usp=sharing"",""สบก!V47"")"),630000)</f>
        <v>630000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IFERROR(__xludf.DUMMYFUNCTION("IMPORTRANGE(""https://docs.google.com/spreadsheets/d/1Yj_ptqi66GCucihVvJfMjLAmec39IyEx_6qawtMGysU/edit?usp=sharing"",""สบก!W47"")"),0)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IFERROR(__xludf.DUMMYFUNCTION("IMPORTRANGE(""https://docs.google.com/spreadsheets/d/1Yj_ptqi66GCucihVvJfMjLAmec39IyEx_6qawtMGysU/edit?usp=sharing"",""สบก!X47"")"),0)</f>
        <v>0</v>
      </c>
      <c r="M61" s="103"/>
      <c r="N61" s="93">
        <f ca="1">IFERROR(__xludf.DUMMYFUNCTION("IMPORTRANGE(""https://docs.google.com/spreadsheets/d/1Yj_ptqi66GCucihVvJfMjLAmec39IyEx_6qawtMGysU/edit?usp=sharing"",""สบก!AB47"")"),0)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IFERROR(__xludf.DUMMYFUNCTION("IMPORTRANGE(""https://docs.google.com/spreadsheets/d/1XL5vhW3sbDhbH9Cz0tuDiY8C3ctxq1tqvaCgkFb8cCA/edit?usp=sharing"",""ยโสธร!I9"")"),1)</f>
        <v>1</v>
      </c>
      <c r="J64" s="148">
        <f ca="1">IFERROR(__xludf.DUMMYFUNCTION("IMPORTRANGE(""https://docs.google.com/spreadsheets/d/1XL5vhW3sbDhbH9Cz0tuDiY8C3ctxq1tqvaCgkFb8cCA/edit?usp=sharing"",""ยโสธร!J9"")"),1)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IFERROR(__xludf.DUMMYFUNCTION("IMPORTRANGE(""https://docs.google.com/spreadsheets/d/1XL5vhW3sbDhbH9Cz0tuDiY8C3ctxq1tqvaCgkFb8cCA/edit?usp=sharing"",""ยโสธร!I10"")"),40)</f>
        <v>40</v>
      </c>
      <c r="J65" s="148">
        <f ca="1">IFERROR(__xludf.DUMMYFUNCTION("IMPORTRANGE(""https://docs.google.com/spreadsheets/d/1XL5vhW3sbDhbH9Cz0tuDiY8C3ctxq1tqvaCgkFb8cCA/edit?usp=sharing"",""ยโสธร!J10"")"),40)</f>
        <v>40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745500</v>
      </c>
      <c r="M66" s="158">
        <f t="shared" ca="1" si="45"/>
        <v>409320</v>
      </c>
      <c r="N66" s="158">
        <f t="shared" ca="1" si="45"/>
        <v>257886</v>
      </c>
      <c r="O66" s="157">
        <f t="shared" ref="O66:O68" ca="1" si="46">IF(L66&gt;0,N66*100/L66,0)</f>
        <v>34.592354124748489</v>
      </c>
      <c r="P66" s="157">
        <f t="shared" ref="P66:P68" ca="1" si="47">IF(M66&gt;0,N66*100/M66,0)</f>
        <v>63.003518029903255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745500</v>
      </c>
      <c r="M68" s="163">
        <f t="shared" ca="1" si="49"/>
        <v>409320</v>
      </c>
      <c r="N68" s="163">
        <f t="shared" ca="1" si="49"/>
        <v>257886</v>
      </c>
      <c r="O68" s="162">
        <f t="shared" ca="1" si="46"/>
        <v>34.592354124748489</v>
      </c>
      <c r="P68" s="162">
        <f t="shared" ca="1" si="47"/>
        <v>63.003518029903255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745500</v>
      </c>
      <c r="M70" s="176">
        <f ca="1">IFERROR(__xludf.DUMMYFUNCTION("IMPORTRANGE(""https://docs.google.com/spreadsheets/d/1Yj_ptqi66GCucihVvJfMjLAmec39IyEx_6qawtMGysU/edit?usp=sharing"",""สบก!AI47"")"),409320)</f>
        <v>409320</v>
      </c>
      <c r="N70" s="177">
        <f ca="1">IFERROR(__xludf.DUMMYFUNCTION("IMPORTRANGE(""https://docs.google.com/spreadsheets/d/1Yj_ptqi66GCucihVvJfMjLAmec39IyEx_6qawtMGysU/edit?usp=sharing"",""สบก!AJ47"")"),257886)</f>
        <v>257886</v>
      </c>
      <c r="O70" s="178">
        <f ca="1">IF(L70&gt;0,N70*100/L70,0)</f>
        <v>34.592354124748489</v>
      </c>
      <c r="P70" s="178">
        <f ca="1">IF(M70&gt;0,N70*100/M70,0)</f>
        <v>63.003518029903255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IFERROR(__xludf.DUMMYFUNCTION("IMPORTRANGE(""https://docs.google.com/spreadsheets/d/1Yj_ptqi66GCucihVvJfMjLAmec39IyEx_6qawtMGysU/edit?usp=sharing"",""สบก!AE47"")"),321500)</f>
        <v>321500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IFERROR(__xludf.DUMMYFUNCTION("IMPORTRANGE(""https://docs.google.com/spreadsheets/d/1Yj_ptqi66GCucihVvJfMjLAmec39IyEx_6qawtMGysU/edit?usp=sharing"",""สบก!AF47"")"),424000)</f>
        <v>424000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IFERROR(__xludf.DUMMYFUNCTION("IMPORTRANGE(""https://docs.google.com/spreadsheets/d/1Yj_ptqi66GCucihVvJfMjLAmec39IyEx_6qawtMGysU/edit?usp=sharing"",""สบก!AG47"")"),0)</f>
        <v>0</v>
      </c>
      <c r="M74" s="103"/>
      <c r="N74" s="93">
        <f ca="1">IFERROR(__xludf.DUMMYFUNCTION("IMPORTRANGE(""https://docs.google.com/spreadsheets/d/1Yj_ptqi66GCucihVvJfMjLAmec39IyEx_6qawtMGysU/edit?usp=sharing"",""สบก!AK47"")"),0)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IFERROR(__xludf.DUMMYFUNCTION("IMPORTRANGE(""https://docs.google.com/spreadsheets/d/1XL5vhW3sbDhbH9Cz0tuDiY8C3ctxq1tqvaCgkFb8cCA/edit?usp=sharing"",""ยโสธร!J16"")"),0)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IFERROR(__xludf.DUMMYFUNCTION("IMPORTRANGE(""https://docs.google.com/spreadsheets/d/1XL5vhW3sbDhbH9Cz0tuDiY8C3ctxq1tqvaCgkFb8cCA/edit?usp=sharing"",""ยโสธร!J17"")"),1)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IFERROR(__xludf.DUMMYFUNCTION("IMPORTRANGE(""https://docs.google.com/spreadsheets/d/1XL5vhW3sbDhbH9Cz0tuDiY8C3ctxq1tqvaCgkFb8cCA/edit?usp=sharing"",""ยโสธร!J18"")"),0)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IFERROR(__xludf.DUMMYFUNCTION("IMPORTRANGE(""https://docs.google.com/spreadsheets/d/1XL5vhW3sbDhbH9Cz0tuDiY8C3ctxq1tqvaCgkFb8cCA/edit?usp=sharing"",""ยโสธร!J19"")"),1)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IFERROR(__xludf.DUMMYFUNCTION("IMPORTRANGE(""https://docs.google.com/spreadsheets/d/1XL5vhW3sbDhbH9Cz0tuDiY8C3ctxq1tqvaCgkFb8cCA/edit?usp=sharing"",""ยโสธร!I20"")"),1)</f>
        <v>1</v>
      </c>
      <c r="J80" s="210">
        <f ca="1">IFERROR(__xludf.DUMMYFUNCTION("IMPORTRANGE(""https://docs.google.com/spreadsheets/d/1XL5vhW3sbDhbH9Cz0tuDiY8C3ctxq1tqvaCgkFb8cCA/edit?usp=sharing"",""ยโสธร!J20"")"),1)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IFERROR(__xludf.DUMMYFUNCTION("IMPORTRANGE(""https://docs.google.com/spreadsheets/d/1XL5vhW3sbDhbH9Cz0tuDiY8C3ctxq1tqvaCgkFb8cCA/edit?usp=sharing"",""ยโสธร!I21"")"),40)</f>
        <v>40</v>
      </c>
      <c r="J81" s="210">
        <f ca="1">IFERROR(__xludf.DUMMYFUNCTION("IMPORTRANGE(""https://docs.google.com/spreadsheets/d/1XL5vhW3sbDhbH9Cz0tuDiY8C3ctxq1tqvaCgkFb8cCA/edit?usp=sharing"",""ยโสธร!J21"")"),40)</f>
        <v>40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IFERROR(__xludf.DUMMYFUNCTION("IMPORTRANGE(""https://docs.google.com/spreadsheets/d/1XL5vhW3sbDhbH9Cz0tuDiY8C3ctxq1tqvaCgkFb8cCA/edit?usp=sharing"",""ยโสธร!I22"")"),1)</f>
        <v>1</v>
      </c>
      <c r="J82" s="213">
        <f ca="1">IFERROR(__xludf.DUMMYFUNCTION("IMPORTRANGE(""https://docs.google.com/spreadsheets/d/1XL5vhW3sbDhbH9Cz0tuDiY8C3ctxq1tqvaCgkFb8cCA/edit?usp=sharing"",""ยโสธร!J22"")"),1)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IFERROR(__xludf.DUMMYFUNCTION("IMPORTRANGE(""https://docs.google.com/spreadsheets/d/1XL5vhW3sbDhbH9Cz0tuDiY8C3ctxq1tqvaCgkFb8cCA/edit?usp=sharing"",""ยโสธร!I23"")"),40)</f>
        <v>40</v>
      </c>
      <c r="J83" s="213">
        <f ca="1">IFERROR(__xludf.DUMMYFUNCTION("IMPORTRANGE(""https://docs.google.com/spreadsheets/d/1XL5vhW3sbDhbH9Cz0tuDiY8C3ctxq1tqvaCgkFb8cCA/edit?usp=sharing"",""ยโสธร!J23"")"),40)</f>
        <v>40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IFERROR(__xludf.DUMMYFUNCTION("IMPORTRANGE(""https://docs.google.com/spreadsheets/d/1XL5vhW3sbDhbH9Cz0tuDiY8C3ctxq1tqvaCgkFb8cCA/edit?usp=sharing"",""ยโสธร!I24"")"),0)</f>
        <v>0</v>
      </c>
      <c r="J84" s="198">
        <f ca="1">IFERROR(__xludf.DUMMYFUNCTION("IMPORTRANGE(""https://docs.google.com/spreadsheets/d/1XL5vhW3sbDhbH9Cz0tuDiY8C3ctxq1tqvaCgkFb8cCA/edit?usp=sharing"",""ยโสธร!J24"")"),0)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IFERROR(__xludf.DUMMYFUNCTION("IMPORTRANGE(""https://docs.google.com/spreadsheets/d/1XL5vhW3sbDhbH9Cz0tuDiY8C3ctxq1tqvaCgkFb8cCA/edit?usp=sharing"",""ยโสธร!I25"")"),0)</f>
        <v>0</v>
      </c>
      <c r="J85" s="198">
        <f ca="1">IFERROR(__xludf.DUMMYFUNCTION("IMPORTRANGE(""https://docs.google.com/spreadsheets/d/1XL5vhW3sbDhbH9Cz0tuDiY8C3ctxq1tqvaCgkFb8cCA/edit?usp=sharing"",""ยโสธร!J25"")"),0)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IFERROR(__xludf.DUMMYFUNCTION("IMPORTRANGE(""https://docs.google.com/spreadsheets/d/1XL5vhW3sbDhbH9Cz0tuDiY8C3ctxq1tqvaCgkFb8cCA/edit?usp=sharing"",""ยโสธร!I26"")"),0)</f>
        <v>0</v>
      </c>
      <c r="J86" s="213">
        <f ca="1">IFERROR(__xludf.DUMMYFUNCTION("IMPORTRANGE(""https://docs.google.com/spreadsheets/d/1XL5vhW3sbDhbH9Cz0tuDiY8C3ctxq1tqvaCgkFb8cCA/edit?usp=sharing"",""ยโสธร!J26"")"),0)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IFERROR(__xludf.DUMMYFUNCTION("IMPORTRANGE(""https://docs.google.com/spreadsheets/d/1XL5vhW3sbDhbH9Cz0tuDiY8C3ctxq1tqvaCgkFb8cCA/edit?usp=sharing"",""ยโสธร!I27"")"),0)</f>
        <v>0</v>
      </c>
      <c r="J87" s="213">
        <f ca="1">IFERROR(__xludf.DUMMYFUNCTION("IMPORTRANGE(""https://docs.google.com/spreadsheets/d/1XL5vhW3sbDhbH9Cz0tuDiY8C3ctxq1tqvaCgkFb8cCA/edit?usp=sharing"",""ยโสธร!J27"")"),0)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IFERROR(__xludf.DUMMYFUNCTION("IMPORTRANGE(""https://docs.google.com/spreadsheets/d/1XL5vhW3sbDhbH9Cz0tuDiY8C3ctxq1tqvaCgkFb8cCA/edit?usp=sharing"",""ยโสธร!I28"")"),40)</f>
        <v>40</v>
      </c>
      <c r="J88" s="213">
        <f ca="1">IFERROR(__xludf.DUMMYFUNCTION("IMPORTRANGE(""https://docs.google.com/spreadsheets/d/1XL5vhW3sbDhbH9Cz0tuDiY8C3ctxq1tqvaCgkFb8cCA/edit?usp=sharing"",""ยโสธร!J28"")"),0)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IFERROR(__xludf.DUMMYFUNCTION("IMPORTRANGE(""https://docs.google.com/spreadsheets/d/1XL5vhW3sbDhbH9Cz0tuDiY8C3ctxq1tqvaCgkFb8cCA/edit?usp=sharing"",""ยโสธร!J29"")"),0)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IFERROR(__xludf.DUMMYFUNCTION("IMPORTRANGE(""https://docs.google.com/spreadsheets/d/1XL5vhW3sbDhbH9Cz0tuDiY8C3ctxq1tqvaCgkFb8cCA/edit?usp=sharing"",""ยโสธร!J30"")"),0)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IFERROR(__xludf.DUMMYFUNCTION("IMPORTRANGE(""https://docs.google.com/spreadsheets/d/1XL5vhW3sbDhbH9Cz0tuDiY8C3ctxq1tqvaCgkFb8cCA/edit?usp=sharing"",""ยโสธร!I32"")"),4)</f>
        <v>4</v>
      </c>
      <c r="J92" s="148">
        <f ca="1">IFERROR(__xludf.DUMMYFUNCTION("IMPORTRANGE(""https://docs.google.com/spreadsheets/d/1XL5vhW3sbDhbH9Cz0tuDiY8C3ctxq1tqvaCgkFb8cCA/edit?usp=sharing"",""ยโสธร!J32"")"),4)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IFERROR(__xludf.DUMMYFUNCTION("IMPORTRANGE(""https://docs.google.com/spreadsheets/d/1XL5vhW3sbDhbH9Cz0tuDiY8C3ctxq1tqvaCgkFb8cCA/edit?usp=sharing"",""ยโสธร!I33"")"),1)</f>
        <v>1</v>
      </c>
      <c r="J93" s="148">
        <f ca="1">IFERROR(__xludf.DUMMYFUNCTION("IMPORTRANGE(""https://docs.google.com/spreadsheets/d/1XL5vhW3sbDhbH9Cz0tuDiY8C3ctxq1tqvaCgkFb8cCA/edit?usp=sharing"",""ยโสธร!J33"")"),1)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118800</v>
      </c>
      <c r="O94" s="157">
        <f t="shared" ref="O94:O96" ca="1" si="53">IF(L94&gt;0,N94*100/L94,0)</f>
        <v>55.384615384615387</v>
      </c>
      <c r="P94" s="157">
        <f t="shared" ref="P94:P96" ca="1" si="54">IF(M94&gt;0,N94*100/M94,0)</f>
        <v>172.85028371890004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118800</v>
      </c>
      <c r="O96" s="162">
        <f t="shared" ca="1" si="53"/>
        <v>55.384615384615387</v>
      </c>
      <c r="P96" s="162">
        <f t="shared" ca="1" si="54"/>
        <v>172.85028371890004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IFERROR(__xludf.DUMMYFUNCTION("IMPORTRANGE(""https://docs.google.com/spreadsheets/d/1Yj_ptqi66GCucihVvJfMjLAmec39IyEx_6qawtMGysU/edit?usp=sharing"",""สบก!AR47"")"),68730)</f>
        <v>68730</v>
      </c>
      <c r="N98" s="177">
        <f ca="1">IFERROR(__xludf.DUMMYFUNCTION("IMPORTRANGE(""https://docs.google.com/spreadsheets/d/1Yj_ptqi66GCucihVvJfMjLAmec39IyEx_6qawtMGysU/edit?usp=sharing"",""สบก!AS47"")"),26400)</f>
        <v>26400</v>
      </c>
      <c r="O98" s="178">
        <f ca="1">IF(L98&gt;0,N98*100/L98,0)</f>
        <v>21.621621621621621</v>
      </c>
      <c r="P98" s="178">
        <f ca="1">IF(M98&gt;0,N98*100/M98,0)</f>
        <v>38.411174159755568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IFERROR(__xludf.DUMMYFUNCTION("IMPORTRANGE(""https://docs.google.com/spreadsheets/d/1Yj_ptqi66GCucihVvJfMjLAmec39IyEx_6qawtMGysU/edit?usp=sharing"",""สบก!AN47"")"),0)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IFERROR(__xludf.DUMMYFUNCTION("IMPORTRANGE(""https://docs.google.com/spreadsheets/d/1Yj_ptqi66GCucihVvJfMjLAmec39IyEx_6qawtMGysU/edit?usp=sharing"",""สบก!AO47"")"),122100)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IFERROR(__xludf.DUMMYFUNCTION("IMPORTRANGE(""https://docs.google.com/spreadsheets/d/1Yj_ptqi66GCucihVvJfMjLAmec39IyEx_6qawtMGysU/edit?usp=sharing"",""สบก!AP47"")"),92400)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IFERROR(__xludf.DUMMYFUNCTION("IMPORTRANGE(""https://docs.google.com/spreadsheets/d/1Yj_ptqi66GCucihVvJfMjLAmec39IyEx_6qawtMGysU/edit?usp=sharing"",""สบก!AT47"")"),92400)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IFERROR(__xludf.DUMMYFUNCTION("IMPORTRANGE(""https://docs.google.com/spreadsheets/d/1XL5vhW3sbDhbH9Cz0tuDiY8C3ctxq1tqvaCgkFb8cCA/edit?usp=sharing"",""ยโสธร!J39"")"),0)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IFERROR(__xludf.DUMMYFUNCTION("IMPORTRANGE(""https://docs.google.com/spreadsheets/d/1XL5vhW3sbDhbH9Cz0tuDiY8C3ctxq1tqvaCgkFb8cCA/edit?usp=sharing"",""ยโสธร!J40"")"),1)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IFERROR(__xludf.DUMMYFUNCTION("IMPORTRANGE(""https://docs.google.com/spreadsheets/d/1XL5vhW3sbDhbH9Cz0tuDiY8C3ctxq1tqvaCgkFb8cCA/edit?usp=sharing"",""ยโสธร!J41"")"),0)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IFERROR(__xludf.DUMMYFUNCTION("IMPORTRANGE(""https://docs.google.com/spreadsheets/d/1XL5vhW3sbDhbH9Cz0tuDiY8C3ctxq1tqvaCgkFb8cCA/edit?usp=sharing"",""ยโสธร!J42"")"),1)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IFERROR(__xludf.DUMMYFUNCTION("IMPORTRANGE(""https://docs.google.com/spreadsheets/d/1XL5vhW3sbDhbH9Cz0tuDiY8C3ctxq1tqvaCgkFb8cCA/edit?usp=sharing"",""ยโสธร!I43"")"),1)</f>
        <v>1</v>
      </c>
      <c r="J108" s="213">
        <f ca="1">IFERROR(__xludf.DUMMYFUNCTION("IMPORTRANGE(""https://docs.google.com/spreadsheets/d/1XL5vhW3sbDhbH9Cz0tuDiY8C3ctxq1tqvaCgkFb8cCA/edit?usp=sharing"",""ยโสธร!J43"")"),1)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IFERROR(__xludf.DUMMYFUNCTION("IMPORTRANGE(""https://docs.google.com/spreadsheets/d/1XL5vhW3sbDhbH9Cz0tuDiY8C3ctxq1tqvaCgkFb8cCA/edit?usp=sharing"",""ยโสธร!I44"")"),4)</f>
        <v>4</v>
      </c>
      <c r="J109" s="213">
        <f ca="1">IFERROR(__xludf.DUMMYFUNCTION("IMPORTRANGE(""https://docs.google.com/spreadsheets/d/1XL5vhW3sbDhbH9Cz0tuDiY8C3ctxq1tqvaCgkFb8cCA/edit?usp=sharing"",""ยโสธร!J44"")"),4)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IFERROR(__xludf.DUMMYFUNCTION("IMPORTRANGE(""https://docs.google.com/spreadsheets/d/1XL5vhW3sbDhbH9Cz0tuDiY8C3ctxq1tqvaCgkFb8cCA/edit?usp=sharing"",""ยโสธร!I45"")"),4)</f>
        <v>4</v>
      </c>
      <c r="J110" s="213">
        <f ca="1">IFERROR(__xludf.DUMMYFUNCTION("IMPORTRANGE(""https://docs.google.com/spreadsheets/d/1XL5vhW3sbDhbH9Cz0tuDiY8C3ctxq1tqvaCgkFb8cCA/edit?usp=sharing"",""ยโสธร!J45"")"),4)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IFERROR(__xludf.DUMMYFUNCTION("IMPORTRANGE(""https://docs.google.com/spreadsheets/d/1XL5vhW3sbDhbH9Cz0tuDiY8C3ctxq1tqvaCgkFb8cCA/edit?usp=sharing"",""ยโสธร!I46"")"),4)</f>
        <v>4</v>
      </c>
      <c r="J111" s="213">
        <f ca="1">IFERROR(__xludf.DUMMYFUNCTION("IMPORTRANGE(""https://docs.google.com/spreadsheets/d/1XL5vhW3sbDhbH9Cz0tuDiY8C3ctxq1tqvaCgkFb8cCA/edit?usp=sharing"",""ยโสธร!J46"")"),4)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IFERROR(__xludf.DUMMYFUNCTION("IMPORTRANGE(""https://docs.google.com/spreadsheets/d/1XL5vhW3sbDhbH9Cz0tuDiY8C3ctxq1tqvaCgkFb8cCA/edit?usp=sharing"",""ยโสธร!I47"")"),4)</f>
        <v>4</v>
      </c>
      <c r="J112" s="213">
        <f ca="1">IFERROR(__xludf.DUMMYFUNCTION("IMPORTRANGE(""https://docs.google.com/spreadsheets/d/1XL5vhW3sbDhbH9Cz0tuDiY8C3ctxq1tqvaCgkFb8cCA/edit?usp=sharing"",""ยโสธร!J47"")"),0)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IFERROR(__xludf.DUMMYFUNCTION("IMPORTRANGE(""https://docs.google.com/spreadsheets/d/1XL5vhW3sbDhbH9Cz0tuDiY8C3ctxq1tqvaCgkFb8cCA/edit?usp=sharing"",""ยโสธร!I48"")"),1)</f>
        <v>1</v>
      </c>
      <c r="J113" s="213">
        <f ca="1">IFERROR(__xludf.DUMMYFUNCTION("IMPORTRANGE(""https://docs.google.com/spreadsheets/d/1XL5vhW3sbDhbH9Cz0tuDiY8C3ctxq1tqvaCgkFb8cCA/edit?usp=sharing"",""ยโสธร!J48"")"),1)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IFERROR(__xludf.DUMMYFUNCTION("IMPORTRANGE(""https://docs.google.com/spreadsheets/d/1XL5vhW3sbDhbH9Cz0tuDiY8C3ctxq1tqvaCgkFb8cCA/edit?usp=sharing"",""ยโสธร!J49"")"),0)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IFERROR(__xludf.DUMMYFUNCTION("IMPORTRANGE(""https://docs.google.com/spreadsheets/d/1XL5vhW3sbDhbH9Cz0tuDiY8C3ctxq1tqvaCgkFb8cCA/edit?usp=sharing"",""ยโสธร!J50"")"),0)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IFERROR(__xludf.DUMMYFUNCTION("IMPORTRANGE(""https://docs.google.com/spreadsheets/d/1XL5vhW3sbDhbH9Cz0tuDiY8C3ctxq1tqvaCgkFb8cCA/edit?usp=sharing"",""ยโสธร!I52"")"),20)</f>
        <v>20</v>
      </c>
      <c r="J117" s="148">
        <f ca="1">IFERROR(__xludf.DUMMYFUNCTION("IMPORTRANGE(""https://docs.google.com/spreadsheets/d/1XL5vhW3sbDhbH9Cz0tuDiY8C3ctxq1tqvaCgkFb8cCA/edit?usp=sharing"",""ยโสธร!J52"")"),20)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25880</v>
      </c>
      <c r="O118" s="157">
        <f t="shared" ref="O118:O120" ca="1" si="59">IF(L118&gt;0,N118*100/L118,0)</f>
        <v>31.392527899078118</v>
      </c>
      <c r="P118" s="157">
        <f t="shared" ref="P118:P120" ca="1" si="60">IF(M118&gt;0,N118*100/M118,0)</f>
        <v>38.952438290186635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25880</v>
      </c>
      <c r="O120" s="162">
        <f t="shared" ca="1" si="59"/>
        <v>31.392527899078118</v>
      </c>
      <c r="P120" s="162">
        <f t="shared" ca="1" si="60"/>
        <v>38.952438290186635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IFERROR(__xludf.DUMMYFUNCTION("IMPORTRANGE(""https://docs.google.com/spreadsheets/d/1Yj_ptqi66GCucihVvJfMjLAmec39IyEx_6qawtMGysU/edit?usp=sharing"",""สบก!BA47"")"),66440)</f>
        <v>66440</v>
      </c>
      <c r="N122" s="177">
        <f ca="1">IFERROR(__xludf.DUMMYFUNCTION("IMPORTRANGE(""https://docs.google.com/spreadsheets/d/1Yj_ptqi66GCucihVvJfMjLAmec39IyEx_6qawtMGysU/edit?usp=sharing"",""สบก!BB47"")"),25880)</f>
        <v>25880</v>
      </c>
      <c r="O122" s="178">
        <f ca="1">IF(L122&gt;0,N122*100/L122,0)</f>
        <v>31.392527899078118</v>
      </c>
      <c r="P122" s="178">
        <f ca="1">IF(M122&gt;0,N122*100/M122,0)</f>
        <v>38.952438290186635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IFERROR(__xludf.DUMMYFUNCTION("IMPORTRANGE(""https://docs.google.com/spreadsheets/d/1Yj_ptqi66GCucihVvJfMjLAmec39IyEx_6qawtMGysU/edit?usp=sharing"",""สบก!AW47"")"),0)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IFERROR(__xludf.DUMMYFUNCTION("IMPORTRANGE(""https://docs.google.com/spreadsheets/d/1Yj_ptqi66GCucihVvJfMjLAmec39IyEx_6qawtMGysU/edit?usp=sharing"",""สบก!AX47"")"),82440)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IFERROR(__xludf.DUMMYFUNCTION("IMPORTRANGE(""https://docs.google.com/spreadsheets/d/1Yj_ptqi66GCucihVvJfMjLAmec39IyEx_6qawtMGysU/edit?usp=sharing"",""สบก!AY47"")"),0)</f>
        <v>0</v>
      </c>
      <c r="M126" s="103"/>
      <c r="N126" s="93">
        <f ca="1">IFERROR(__xludf.DUMMYFUNCTION("IMPORTRANGE(""https://docs.google.com/spreadsheets/d/1Yj_ptqi66GCucihVvJfMjLAmec39IyEx_6qawtMGysU/edit?usp=sharing"",""สบก!BC47"")"),0)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IFERROR(__xludf.DUMMYFUNCTION("IMPORTRANGE(""https://docs.google.com/spreadsheets/d/1XL5vhW3sbDhbH9Cz0tuDiY8C3ctxq1tqvaCgkFb8cCA/edit?usp=sharing"",""ยโสธร!J58"")"),0)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IFERROR(__xludf.DUMMYFUNCTION("IMPORTRANGE(""https://docs.google.com/spreadsheets/d/1XL5vhW3sbDhbH9Cz0tuDiY8C3ctxq1tqvaCgkFb8cCA/edit?usp=sharing"",""ยโสธร!J59"")"),1)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IFERROR(__xludf.DUMMYFUNCTION("IMPORTRANGE(""https://docs.google.com/spreadsheets/d/1XL5vhW3sbDhbH9Cz0tuDiY8C3ctxq1tqvaCgkFb8cCA/edit?usp=sharing"",""ยโสธร!J60"")"),0)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IFERROR(__xludf.DUMMYFUNCTION("IMPORTRANGE(""https://docs.google.com/spreadsheets/d/1XL5vhW3sbDhbH9Cz0tuDiY8C3ctxq1tqvaCgkFb8cCA/edit?usp=sharing"",""ยโสธร!J61"")"),0)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IFERROR(__xludf.DUMMYFUNCTION("IMPORTRANGE(""https://docs.google.com/spreadsheets/d/1XL5vhW3sbDhbH9Cz0tuDiY8C3ctxq1tqvaCgkFb8cCA/edit?usp=sharing"",""ยโสธร!I62"")"),20)</f>
        <v>20</v>
      </c>
      <c r="J132" s="213">
        <f ca="1">IFERROR(__xludf.DUMMYFUNCTION("IMPORTRANGE(""https://docs.google.com/spreadsheets/d/1XL5vhW3sbDhbH9Cz0tuDiY8C3ctxq1tqvaCgkFb8cCA/edit?usp=sharing"",""ยโสธร!J62"")"),20)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IFERROR(__xludf.DUMMYFUNCTION("IMPORTRANGE(""https://docs.google.com/spreadsheets/d/1XL5vhW3sbDhbH9Cz0tuDiY8C3ctxq1tqvaCgkFb8cCA/edit?usp=sharing"",""ยโสธร!I63"")"),20)</f>
        <v>20</v>
      </c>
      <c r="J133" s="213">
        <f ca="1">IFERROR(__xludf.DUMMYFUNCTION("IMPORTRANGE(""https://docs.google.com/spreadsheets/d/1XL5vhW3sbDhbH9Cz0tuDiY8C3ctxq1tqvaCgkFb8cCA/edit?usp=sharing"",""ยโสธร!J63"")"),0)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IFERROR(__xludf.DUMMYFUNCTION("IMPORTRANGE(""https://docs.google.com/spreadsheets/d/1XL5vhW3sbDhbH9Cz0tuDiY8C3ctxq1tqvaCgkFb8cCA/edit?usp=sharing"",""ยโสธร!J64"")"),0)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IFERROR(__xludf.DUMMYFUNCTION("IMPORTRANGE(""https://docs.google.com/spreadsheets/d/1XL5vhW3sbDhbH9Cz0tuDiY8C3ctxq1tqvaCgkFb8cCA/edit?usp=sharing"",""ยโสธร!J65"")"),0)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IFERROR(__xludf.DUMMYFUNCTION("IMPORTRANGE(""https://docs.google.com/spreadsheets/d/1XL5vhW3sbDhbH9Cz0tuDiY8C3ctxq1tqvaCgkFb8cCA/edit?usp=sharing"",""ยโสธร!I68"")"),0)</f>
        <v>0</v>
      </c>
      <c r="J138" s="276">
        <f ca="1">IFERROR(__xludf.DUMMYFUNCTION("IMPORTRANGE(""https://docs.google.com/spreadsheets/d/1XL5vhW3sbDhbH9Cz0tuDiY8C3ctxq1tqvaCgkFb8cCA/edit?usp=sharing"",""ยโสธร!J68"")"),0)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79000</v>
      </c>
      <c r="M140" s="158">
        <f t="shared" ca="1" si="64"/>
        <v>55750</v>
      </c>
      <c r="N140" s="158">
        <f t="shared" ca="1" si="64"/>
        <v>47480</v>
      </c>
      <c r="O140" s="157">
        <f t="shared" ref="O140:O142" ca="1" si="65">IF(L140&gt;0,N140*100/L140,0)</f>
        <v>60.101265822784811</v>
      </c>
      <c r="P140" s="157">
        <f t="shared" ref="P140:P142" ca="1" si="66">IF(M140&gt;0,N140*100/M140,0)</f>
        <v>85.165919282511211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79000</v>
      </c>
      <c r="M142" s="163">
        <f t="shared" ca="1" si="68"/>
        <v>55750</v>
      </c>
      <c r="N142" s="163">
        <f t="shared" ca="1" si="68"/>
        <v>47480</v>
      </c>
      <c r="O142" s="162">
        <f t="shared" ca="1" si="65"/>
        <v>60.101265822784811</v>
      </c>
      <c r="P142" s="162">
        <f t="shared" ca="1" si="66"/>
        <v>85.165919282511211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79000</v>
      </c>
      <c r="M144" s="176">
        <f ca="1">IFERROR(__xludf.DUMMYFUNCTION("IMPORTRANGE(""https://docs.google.com/spreadsheets/d/1Yj_ptqi66GCucihVvJfMjLAmec39IyEx_6qawtMGysU/edit?usp=sharing"",""สบก!BJ47"")"),55750)</f>
        <v>55750</v>
      </c>
      <c r="N144" s="177">
        <f ca="1">IFERROR(__xludf.DUMMYFUNCTION("IMPORTRANGE(""https://docs.google.com/spreadsheets/d/1Yj_ptqi66GCucihVvJfMjLAmec39IyEx_6qawtMGysU/edit?usp=sharing"",""สบก!BK47"")"),47480)</f>
        <v>47480</v>
      </c>
      <c r="O144" s="178">
        <f ca="1">IF(L144&gt;0,N144*100/L144,0)</f>
        <v>60.101265822784811</v>
      </c>
      <c r="P144" s="178">
        <f ca="1">IF(M144&gt;0,N144*100/M144,0)</f>
        <v>85.165919282511211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IFERROR(__xludf.DUMMYFUNCTION("IMPORTRANGE(""https://docs.google.com/spreadsheets/d/1Yj_ptqi66GCucihVvJfMjLAmec39IyEx_6qawtMGysU/edit?usp=sharing"",""สบก!BF47"")"),0)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IFERROR(__xludf.DUMMYFUNCTION("IMPORTRANGE(""https://docs.google.com/spreadsheets/d/1Yj_ptqi66GCucihVvJfMjLAmec39IyEx_6qawtMGysU/edit?usp=sharing"",""สบก!BG47"")"),79000)</f>
        <v>79000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IFERROR(__xludf.DUMMYFUNCTION("IMPORTRANGE(""https://docs.google.com/spreadsheets/d/1Yj_ptqi66GCucihVvJfMjLAmec39IyEx_6qawtMGysU/edit?usp=sharing"",""สบก!BH47"")"),0)</f>
        <v>0</v>
      </c>
      <c r="M148" s="103"/>
      <c r="N148" s="93">
        <f ca="1">IFERROR(__xludf.DUMMYFUNCTION("IMPORTRANGE(""https://docs.google.com/spreadsheets/d/1Yj_ptqi66GCucihVvJfMjLAmec39IyEx_6qawtMGysU/edit?usp=sharing"",""สบก!BL47"")"),0)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IFERROR(__xludf.DUMMYFUNCTION("IMPORTRANGE(""https://docs.google.com/spreadsheets/d/1XL5vhW3sbDhbH9Cz0tuDiY8C3ctxq1tqvaCgkFb8cCA/edit?usp=sharing"",""ยโสธร!I74"")"),4)</f>
        <v>4</v>
      </c>
      <c r="J149" s="284">
        <f ca="1">IFERROR(__xludf.DUMMYFUNCTION("IMPORTRANGE(""https://docs.google.com/spreadsheets/d/1XL5vhW3sbDhbH9Cz0tuDiY8C3ctxq1tqvaCgkFb8cCA/edit?usp=sharing"",""ยโสธร!J74"")"),1)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IFERROR(__xludf.DUMMYFUNCTION("IMPORTRANGE(""https://docs.google.com/spreadsheets/d/1XL5vhW3sbDhbH9Cz0tuDiY8C3ctxq1tqvaCgkFb8cCA/edit?usp=sharing"",""ยโสธร!J79"")"),0)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IFERROR(__xludf.DUMMYFUNCTION("IMPORTRANGE(""https://docs.google.com/spreadsheets/d/1XL5vhW3sbDhbH9Cz0tuDiY8C3ctxq1tqvaCgkFb8cCA/edit?usp=sharing"",""ยโสธร!J80"")"),1)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IFERROR(__xludf.DUMMYFUNCTION("IMPORTRANGE(""https://docs.google.com/spreadsheets/d/1XL5vhW3sbDhbH9Cz0tuDiY8C3ctxq1tqvaCgkFb8cCA/edit?usp=sharing"",""ยโสธร!J81"")"),1)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IFERROR(__xludf.DUMMYFUNCTION("IMPORTRANGE(""https://docs.google.com/spreadsheets/d/1XL5vhW3sbDhbH9Cz0tuDiY8C3ctxq1tqvaCgkFb8cCA/edit?usp=sharing"",""ยโสธร!J82"")"),0)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IFERROR(__xludf.DUMMYFUNCTION("IMPORTRANGE(""https://docs.google.com/spreadsheets/d/1XL5vhW3sbDhbH9Cz0tuDiY8C3ctxq1tqvaCgkFb8cCA/edit?usp=sharing"",""ยโสธร!I83"")"),4)</f>
        <v>4</v>
      </c>
      <c r="J158" s="198">
        <f ca="1">IFERROR(__xludf.DUMMYFUNCTION("IMPORTRANGE(""https://docs.google.com/spreadsheets/d/1XL5vhW3sbDhbH9Cz0tuDiY8C3ctxq1tqvaCgkFb8cCA/edit?usp=sharing"",""ยโสธร!J83"")"),1)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IFERROR(__xludf.DUMMYFUNCTION("IMPORTRANGE(""https://docs.google.com/spreadsheets/d/1XL5vhW3sbDhbH9Cz0tuDiY8C3ctxq1tqvaCgkFb8cCA/edit?usp=sharing"",""ยโสธร!J84"")"),20)</f>
        <v>20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IFERROR(__xludf.DUMMYFUNCTION("IMPORTRANGE(""https://docs.google.com/spreadsheets/d/1XL5vhW3sbDhbH9Cz0tuDiY8C3ctxq1tqvaCgkFb8cCA/edit?usp=sharing"",""ยโสธร!J85"")"),20)</f>
        <v>20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IFERROR(__xludf.DUMMYFUNCTION("IMPORTRANGE(""https://docs.google.com/spreadsheets/d/1XL5vhW3sbDhbH9Cz0tuDiY8C3ctxq1tqvaCgkFb8cCA/edit?usp=sharing"",""ยโสธร!J86"")"),0)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IFERROR(__xludf.DUMMYFUNCTION("IMPORTRANGE(""https://docs.google.com/spreadsheets/d/1XL5vhW3sbDhbH9Cz0tuDiY8C3ctxq1tqvaCgkFb8cCA/edit?usp=sharing"",""ยโสธร!J87"")"),0)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IFERROR(__xludf.DUMMYFUNCTION("IMPORTRANGE(""https://docs.google.com/spreadsheets/d/1XL5vhW3sbDhbH9Cz0tuDiY8C3ctxq1tqvaCgkFb8cCA/edit?usp=sharing"",""ยโสธร!J88"")"),0)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IFERROR(__xludf.DUMMYFUNCTION("IMPORTRANGE(""https://docs.google.com/spreadsheets/d/1XL5vhW3sbDhbH9Cz0tuDiY8C3ctxq1tqvaCgkFb8cCA/edit?usp=sharing"",""ยโสธร!I89"")"),3)</f>
        <v>3</v>
      </c>
      <c r="J164" s="292">
        <f ca="1">IFERROR(__xludf.DUMMYFUNCTION("IMPORTRANGE(""https://docs.google.com/spreadsheets/d/1XL5vhW3sbDhbH9Cz0tuDiY8C3ctxq1tqvaCgkFb8cCA/edit?usp=sharing"",""ยโสธร!J89"")"),3)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IFERROR(__xludf.DUMMYFUNCTION("IMPORTRANGE(""https://docs.google.com/spreadsheets/d/1XL5vhW3sbDhbH9Cz0tuDiY8C3ctxq1tqvaCgkFb8cCA/edit?usp=sharing"",""ยโสธร!J94"")"),0)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IFERROR(__xludf.DUMMYFUNCTION("IMPORTRANGE(""https://docs.google.com/spreadsheets/d/1XL5vhW3sbDhbH9Cz0tuDiY8C3ctxq1tqvaCgkFb8cCA/edit?usp=sharing"",""ยโสธร!J95"")"),1)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IFERROR(__xludf.DUMMYFUNCTION("IMPORTRANGE(""https://docs.google.com/spreadsheets/d/1XL5vhW3sbDhbH9Cz0tuDiY8C3ctxq1tqvaCgkFb8cCA/edit?usp=sharing"",""ยโสธร!J96"")"),1)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IFERROR(__xludf.DUMMYFUNCTION("IMPORTRANGE(""https://docs.google.com/spreadsheets/d/1XL5vhW3sbDhbH9Cz0tuDiY8C3ctxq1tqvaCgkFb8cCA/edit?usp=sharing"",""ยโสธร!J97"")"),1)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IFERROR(__xludf.DUMMYFUNCTION("IMPORTRANGE(""https://docs.google.com/spreadsheets/d/1XL5vhW3sbDhbH9Cz0tuDiY8C3ctxq1tqvaCgkFb8cCA/edit?usp=sharing"",""ยโสธร!I98"")"),3)</f>
        <v>3</v>
      </c>
      <c r="J173" s="198">
        <f ca="1">IFERROR(__xludf.DUMMYFUNCTION("IMPORTRANGE(""https://docs.google.com/spreadsheets/d/1XL5vhW3sbDhbH9Cz0tuDiY8C3ctxq1tqvaCgkFb8cCA/edit?usp=sharing"",""ยโสธร!J98"")"),3)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IFERROR(__xludf.DUMMYFUNCTION("IMPORTRANGE(""https://docs.google.com/spreadsheets/d/1XL5vhW3sbDhbH9Cz0tuDiY8C3ctxq1tqvaCgkFb8cCA/edit?usp=sharing"",""ยโสธร!J99"")"),0)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IFERROR(__xludf.DUMMYFUNCTION("IMPORTRANGE(""https://docs.google.com/spreadsheets/d/1XL5vhW3sbDhbH9Cz0tuDiY8C3ctxq1tqvaCgkFb8cCA/edit?usp=sharing"",""ยโสธร!J100"")"),0)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IFERROR(__xludf.DUMMYFUNCTION("IMPORTRANGE(""https://docs.google.com/spreadsheets/d/1XL5vhW3sbDhbH9Cz0tuDiY8C3ctxq1tqvaCgkFb8cCA/edit?usp=sharing"",""ยโสธร!I101"")"),1)</f>
        <v>1</v>
      </c>
      <c r="J176" s="292">
        <f ca="1">IFERROR(__xludf.DUMMYFUNCTION("IMPORTRANGE(""https://docs.google.com/spreadsheets/d/1XL5vhW3sbDhbH9Cz0tuDiY8C3ctxq1tqvaCgkFb8cCA/edit?usp=sharing"",""ยโสธร!J101"")"),1)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IFERROR(__xludf.DUMMYFUNCTION("IMPORTRANGE(""https://docs.google.com/spreadsheets/d/1XL5vhW3sbDhbH9Cz0tuDiY8C3ctxq1tqvaCgkFb8cCA/edit?usp=sharing"",""ยโสธร!J106"")"),0)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IFERROR(__xludf.DUMMYFUNCTION("IMPORTRANGE(""https://docs.google.com/spreadsheets/d/1XL5vhW3sbDhbH9Cz0tuDiY8C3ctxq1tqvaCgkFb8cCA/edit?usp=sharing"",""ยโสธร!J107"")"),1)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IFERROR(__xludf.DUMMYFUNCTION("IMPORTRANGE(""https://docs.google.com/spreadsheets/d/1XL5vhW3sbDhbH9Cz0tuDiY8C3ctxq1tqvaCgkFb8cCA/edit?usp=sharing"",""ยโสธร!J108"")"),1)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IFERROR(__xludf.DUMMYFUNCTION("IMPORTRANGE(""https://docs.google.com/spreadsheets/d/1XL5vhW3sbDhbH9Cz0tuDiY8C3ctxq1tqvaCgkFb8cCA/edit?usp=sharing"",""ยโสธร!J109"")"),1)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IFERROR(__xludf.DUMMYFUNCTION("IMPORTRANGE(""https://docs.google.com/spreadsheets/d/1XL5vhW3sbDhbH9Cz0tuDiY8C3ctxq1tqvaCgkFb8cCA/edit?usp=sharing"",""ยโสธร!I110"")"),1)</f>
        <v>1</v>
      </c>
      <c r="J185" s="213">
        <f ca="1">IFERROR(__xludf.DUMMYFUNCTION("IMPORTRANGE(""https://docs.google.com/spreadsheets/d/1XL5vhW3sbDhbH9Cz0tuDiY8C3ctxq1tqvaCgkFb8cCA/edit?usp=sharing"",""ยโสธร!J110"")"),0)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IFERROR(__xludf.DUMMYFUNCTION("IMPORTRANGE(""https://docs.google.com/spreadsheets/d/1XL5vhW3sbDhbH9Cz0tuDiY8C3ctxq1tqvaCgkFb8cCA/edit?usp=sharing"",""ยโสธร!I111"")"),1)</f>
        <v>1</v>
      </c>
      <c r="J186" s="213">
        <f ca="1">IFERROR(__xludf.DUMMYFUNCTION("IMPORTRANGE(""https://docs.google.com/spreadsheets/d/1XL5vhW3sbDhbH9Cz0tuDiY8C3ctxq1tqvaCgkFb8cCA/edit?usp=sharing"",""ยโสธร!J111"")"),1)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IFERROR(__xludf.DUMMYFUNCTION("IMPORTRANGE(""https://docs.google.com/spreadsheets/d/1XL5vhW3sbDhbH9Cz0tuDiY8C3ctxq1tqvaCgkFb8cCA/edit?usp=sharing"",""ยโสธร!J112"")"),0)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IFERROR(__xludf.DUMMYFUNCTION("IMPORTRANGE(""https://docs.google.com/spreadsheets/d/1XL5vhW3sbDhbH9Cz0tuDiY8C3ctxq1tqvaCgkFb8cCA/edit?usp=sharing"",""ยโสธร!J113"")"),0)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IFERROR(__xludf.DUMMYFUNCTION("IMPORTRANGE(""https://docs.google.com/spreadsheets/d/1XL5vhW3sbDhbH9Cz0tuDiY8C3ctxq1tqvaCgkFb8cCA/edit?usp=sharing"",""ยโสธร!I114"")"),30000)</f>
        <v>30000</v>
      </c>
      <c r="J189" s="292">
        <f ca="1">IFERROR(__xludf.DUMMYFUNCTION("IMPORTRANGE(""https://docs.google.com/spreadsheets/d/1XL5vhW3sbDhbH9Cz0tuDiY8C3ctxq1tqvaCgkFb8cCA/edit?usp=sharing"",""ยโสธร!J114"")"),0)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IFERROR(__xludf.DUMMYFUNCTION("IMPORTRANGE(""https://docs.google.com/spreadsheets/d/1XL5vhW3sbDhbH9Cz0tuDiY8C3ctxq1tqvaCgkFb8cCA/edit?usp=sharing"",""ยโสธร!J119"")"),0)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IFERROR(__xludf.DUMMYFUNCTION("IMPORTRANGE(""https://docs.google.com/spreadsheets/d/1XL5vhW3sbDhbH9Cz0tuDiY8C3ctxq1tqvaCgkFb8cCA/edit?usp=sharing"",""ยโสธร!J120"")"),1)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IFERROR(__xludf.DUMMYFUNCTION("IMPORTRANGE(""https://docs.google.com/spreadsheets/d/1XL5vhW3sbDhbH9Cz0tuDiY8C3ctxq1tqvaCgkFb8cCA/edit?usp=sharing"",""ยโสธร!J121"")"),0)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IFERROR(__xludf.DUMMYFUNCTION("IMPORTRANGE(""https://docs.google.com/spreadsheets/d/1XL5vhW3sbDhbH9Cz0tuDiY8C3ctxq1tqvaCgkFb8cCA/edit?usp=sharing"",""ยโสธร!J122"")"),0)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IFERROR(__xludf.DUMMYFUNCTION("IMPORTRANGE(""https://docs.google.com/spreadsheets/d/1XL5vhW3sbDhbH9Cz0tuDiY8C3ctxq1tqvaCgkFb8cCA/edit?usp=sharing"",""ยโสธร!I124"")"),30000)</f>
        <v>30000</v>
      </c>
      <c r="J199" s="198">
        <f ca="1">IFERROR(__xludf.DUMMYFUNCTION("IMPORTRANGE(""https://docs.google.com/spreadsheets/d/1XL5vhW3sbDhbH9Cz0tuDiY8C3ctxq1tqvaCgkFb8cCA/edit?usp=sharing"",""ยโสธร!J124"")"),0)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IFERROR(__xludf.DUMMYFUNCTION("IMPORTRANGE(""https://docs.google.com/spreadsheets/d/1XL5vhW3sbDhbH9Cz0tuDiY8C3ctxq1tqvaCgkFb8cCA/edit?usp=sharing"",""ยโสธร!I125"")"),30000)</f>
        <v>30000</v>
      </c>
      <c r="J200" s="198">
        <f ca="1">IFERROR(__xludf.DUMMYFUNCTION("IMPORTRANGE(""https://docs.google.com/spreadsheets/d/1XL5vhW3sbDhbH9Cz0tuDiY8C3ctxq1tqvaCgkFb8cCA/edit?usp=sharing"",""ยโสธร!J125"")"),0)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IFERROR(__xludf.DUMMYFUNCTION("IMPORTRANGE(""https://docs.google.com/spreadsheets/d/1XL5vhW3sbDhbH9Cz0tuDiY8C3ctxq1tqvaCgkFb8cCA/edit?usp=sharing"",""ยโสธร!I126"")"),0)</f>
        <v>0</v>
      </c>
      <c r="J201" s="198">
        <f ca="1">IFERROR(__xludf.DUMMYFUNCTION("IMPORTRANGE(""https://docs.google.com/spreadsheets/d/1XL5vhW3sbDhbH9Cz0tuDiY8C3ctxq1tqvaCgkFb8cCA/edit?usp=sharing"",""ยโสธร!J126"")"),0)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IFERROR(__xludf.DUMMYFUNCTION("IMPORTRANGE(""https://docs.google.com/spreadsheets/d/1XL5vhW3sbDhbH9Cz0tuDiY8C3ctxq1tqvaCgkFb8cCA/edit?usp=sharing"",""ยโสธร!J127"")"),0)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IFERROR(__xludf.DUMMYFUNCTION("IMPORTRANGE(""https://docs.google.com/spreadsheets/d/1XL5vhW3sbDhbH9Cz0tuDiY8C3ctxq1tqvaCgkFb8cCA/edit?usp=sharing"",""ยโสธร!J128"")"),0)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IFERROR(__xludf.DUMMYFUNCTION("IMPORTRANGE(""https://docs.google.com/spreadsheets/d/1XL5vhW3sbDhbH9Cz0tuDiY8C3ctxq1tqvaCgkFb8cCA/edit?usp=sharing"",""ยโสธร!I129"")"),0)</f>
        <v>0</v>
      </c>
      <c r="J204" s="292">
        <f ca="1">IFERROR(__xludf.DUMMYFUNCTION("IMPORTRANGE(""https://docs.google.com/spreadsheets/d/1XL5vhW3sbDhbH9Cz0tuDiY8C3ctxq1tqvaCgkFb8cCA/edit?usp=sharing"",""ยโสธร!J129"")"),0)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IFERROR(__xludf.DUMMYFUNCTION("IMPORTRANGE(""https://docs.google.com/spreadsheets/d/1XL5vhW3sbDhbH9Cz0tuDiY8C3ctxq1tqvaCgkFb8cCA/edit?usp=sharing"",""ยโสธร!J134"")"),0)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IFERROR(__xludf.DUMMYFUNCTION("IMPORTRANGE(""https://docs.google.com/spreadsheets/d/1XL5vhW3sbDhbH9Cz0tuDiY8C3ctxq1tqvaCgkFb8cCA/edit?usp=sharing"",""ยโสธร!J135"")"),0)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IFERROR(__xludf.DUMMYFUNCTION("IMPORTRANGE(""https://docs.google.com/spreadsheets/d/1XL5vhW3sbDhbH9Cz0tuDiY8C3ctxq1tqvaCgkFb8cCA/edit?usp=sharing"",""ยโสธร!J136"")"),0)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IFERROR(__xludf.DUMMYFUNCTION("IMPORTRANGE(""https://docs.google.com/spreadsheets/d/1XL5vhW3sbDhbH9Cz0tuDiY8C3ctxq1tqvaCgkFb8cCA/edit?usp=sharing"",""ยโสธร!J137"")"),0)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IFERROR(__xludf.DUMMYFUNCTION("IMPORTRANGE(""https://docs.google.com/spreadsheets/d/1XL5vhW3sbDhbH9Cz0tuDiY8C3ctxq1tqvaCgkFb8cCA/edit?usp=sharing"",""ยโสธร!I138"")"),0)</f>
        <v>0</v>
      </c>
      <c r="J213" s="213">
        <f ca="1">IFERROR(__xludf.DUMMYFUNCTION("IMPORTRANGE(""https://docs.google.com/spreadsheets/d/1XL5vhW3sbDhbH9Cz0tuDiY8C3ctxq1tqvaCgkFb8cCA/edit?usp=sharing"",""ยโสธร!J138"")"),0)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IFERROR(__xludf.DUMMYFUNCTION("IMPORTRANGE(""https://docs.google.com/spreadsheets/d/1XL5vhW3sbDhbH9Cz0tuDiY8C3ctxq1tqvaCgkFb8cCA/edit?usp=sharing"",""ยโสธร!I140"")"),0)</f>
        <v>0</v>
      </c>
      <c r="J215" s="213">
        <f ca="1">IFERROR(__xludf.DUMMYFUNCTION("IMPORTRANGE(""https://docs.google.com/spreadsheets/d/1XL5vhW3sbDhbH9Cz0tuDiY8C3ctxq1tqvaCgkFb8cCA/edit?usp=sharing"",""ยโสธร!J140"")"),0)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IFERROR(__xludf.DUMMYFUNCTION("IMPORTRANGE(""https://docs.google.com/spreadsheets/d/1XL5vhW3sbDhbH9Cz0tuDiY8C3ctxq1tqvaCgkFb8cCA/edit?usp=sharing"",""ยโสธร!I141"")"),0)</f>
        <v>0</v>
      </c>
      <c r="J216" s="213">
        <f ca="1">IFERROR(__xludf.DUMMYFUNCTION("IMPORTRANGE(""https://docs.google.com/spreadsheets/d/1XL5vhW3sbDhbH9Cz0tuDiY8C3ctxq1tqvaCgkFb8cCA/edit?usp=sharing"",""ยโสธร!J141"")"),0)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IFERROR(__xludf.DUMMYFUNCTION("IMPORTRANGE(""https://docs.google.com/spreadsheets/d/1XL5vhW3sbDhbH9Cz0tuDiY8C3ctxq1tqvaCgkFb8cCA/edit?usp=sharing"",""ยโสธร!J142"")"),0)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IFERROR(__xludf.DUMMYFUNCTION("IMPORTRANGE(""https://docs.google.com/spreadsheets/d/1XL5vhW3sbDhbH9Cz0tuDiY8C3ctxq1tqvaCgkFb8cCA/edit?usp=sharing"",""ยโสธร!J143"")"),0)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IFERROR(__xludf.DUMMYFUNCTION("IMPORTRANGE(""https://docs.google.com/spreadsheets/d/1XL5vhW3sbDhbH9Cz0tuDiY8C3ctxq1tqvaCgkFb8cCA/edit?usp=sharing"",""ยโสธร!I144"")"),14)</f>
        <v>14</v>
      </c>
      <c r="J219" s="276">
        <f ca="1">IFERROR(__xludf.DUMMYFUNCTION("IMPORTRANGE(""https://docs.google.com/spreadsheets/d/1XL5vhW3sbDhbH9Cz0tuDiY8C3ctxq1tqvaCgkFb8cCA/edit?usp=sharing"",""ยโสธร!J144"")"),14)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19870</v>
      </c>
      <c r="O220" s="157">
        <f t="shared" ref="O220:O222" ca="1" si="73">IF(L220&gt;0,N220*100/L220,0)</f>
        <v>98.31766452251361</v>
      </c>
      <c r="P220" s="157">
        <f t="shared" ref="P220:P222" ca="1" si="74">IF(M220&gt;0,N220*100/M220,0)</f>
        <v>98.31766452251361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19870</v>
      </c>
      <c r="O222" s="162">
        <f t="shared" ca="1" si="73"/>
        <v>98.31766452251361</v>
      </c>
      <c r="P222" s="162">
        <f t="shared" ca="1" si="74"/>
        <v>98.31766452251361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IFERROR(__xludf.DUMMYFUNCTION("IMPORTRANGE(""https://docs.google.com/spreadsheets/d/1Yj_ptqi66GCucihVvJfMjLAmec39IyEx_6qawtMGysU/edit?usp=sharing"",""สบก!BS47"")"),20210)</f>
        <v>20210</v>
      </c>
      <c r="N224" s="177">
        <f ca="1">IFERROR(__xludf.DUMMYFUNCTION("IMPORTRANGE(""https://docs.google.com/spreadsheets/d/1Yj_ptqi66GCucihVvJfMjLAmec39IyEx_6qawtMGysU/edit?usp=sharing"",""สบก!BT47"")"),19870)</f>
        <v>19870</v>
      </c>
      <c r="O224" s="178">
        <f ca="1">IF(L224&gt;0,N224*100/L224,0)</f>
        <v>98.31766452251361</v>
      </c>
      <c r="P224" s="178">
        <f ca="1">IF(M224&gt;0,N224*100/M224,0)</f>
        <v>98.31766452251361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IFERROR(__xludf.DUMMYFUNCTION("IMPORTRANGE(""https://docs.google.com/spreadsheets/d/1Yj_ptqi66GCucihVvJfMjLAmec39IyEx_6qawtMGysU/edit?usp=sharing"",""สบก!BO47"")"),0)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IFERROR(__xludf.DUMMYFUNCTION("IMPORTRANGE(""https://docs.google.com/spreadsheets/d/1Yj_ptqi66GCucihVvJfMjLAmec39IyEx_6qawtMGysU/edit?usp=sharing"",""สบก!BP47"")"),20210)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IFERROR(__xludf.DUMMYFUNCTION("IMPORTRANGE(""https://docs.google.com/spreadsheets/d/1Yj_ptqi66GCucihVvJfMjLAmec39IyEx_6qawtMGysU/edit?usp=sharing"",""สบก!BQ47"")"),0)</f>
        <v>0</v>
      </c>
      <c r="M228" s="103"/>
      <c r="N228" s="93">
        <f ca="1">IFERROR(__xludf.DUMMYFUNCTION("IMPORTRANGE(""https://docs.google.com/spreadsheets/d/1Yj_ptqi66GCucihVvJfMjLAmec39IyEx_6qawtMGysU/edit?usp=sharing"",""สบก!BU47"")"),0)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IFERROR(__xludf.DUMMYFUNCTION("IMPORTRANGE(""https://docs.google.com/spreadsheets/d/1XL5vhW3sbDhbH9Cz0tuDiY8C3ctxq1tqvaCgkFb8cCA/edit?usp=sharing"",""ยโสธร!I149"")"),14)</f>
        <v>14</v>
      </c>
      <c r="J229" s="276">
        <f ca="1">IFERROR(__xludf.DUMMYFUNCTION("IMPORTRANGE(""https://docs.google.com/spreadsheets/d/1XL5vhW3sbDhbH9Cz0tuDiY8C3ctxq1tqvaCgkFb8cCA/edit?usp=sharing"",""ยโสธร!J149"")"),14)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IFERROR(__xludf.DUMMYFUNCTION("IMPORTRANGE(""https://docs.google.com/spreadsheets/d/1XL5vhW3sbDhbH9Cz0tuDiY8C3ctxq1tqvaCgkFb8cCA/edit?usp=sharing"",""ยโสธร!J151"")"),0)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IFERROR(__xludf.DUMMYFUNCTION("IMPORTRANGE(""https://docs.google.com/spreadsheets/d/1XL5vhW3sbDhbH9Cz0tuDiY8C3ctxq1tqvaCgkFb8cCA/edit?usp=sharing"",""ยโสธร!J152"")"),1)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IFERROR(__xludf.DUMMYFUNCTION("IMPORTRANGE(""https://docs.google.com/spreadsheets/d/1XL5vhW3sbDhbH9Cz0tuDiY8C3ctxq1tqvaCgkFb8cCA/edit?usp=sharing"",""ยโสธร!J153"")"),1)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IFERROR(__xludf.DUMMYFUNCTION("IMPORTRANGE(""https://docs.google.com/spreadsheets/d/1XL5vhW3sbDhbH9Cz0tuDiY8C3ctxq1tqvaCgkFb8cCA/edit?usp=sharing"",""ยโสธร!J154"")"),1)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IFERROR(__xludf.DUMMYFUNCTION("IMPORTRANGE(""https://docs.google.com/spreadsheets/d/1XL5vhW3sbDhbH9Cz0tuDiY8C3ctxq1tqvaCgkFb8cCA/edit?usp=sharing"",""ยโสธร!I155"")"),14)</f>
        <v>14</v>
      </c>
      <c r="J235" s="198">
        <f ca="1">IFERROR(__xludf.DUMMYFUNCTION("IMPORTRANGE(""https://docs.google.com/spreadsheets/d/1XL5vhW3sbDhbH9Cz0tuDiY8C3ctxq1tqvaCgkFb8cCA/edit?usp=sharing"",""ยโสธร!J155"")"),14)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IFERROR(__xludf.DUMMYFUNCTION("IMPORTRANGE(""https://docs.google.com/spreadsheets/d/1XL5vhW3sbDhbH9Cz0tuDiY8C3ctxq1tqvaCgkFb8cCA/edit?usp=sharing"",""ยโสธร!J156"")"),0)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IFERROR(__xludf.DUMMYFUNCTION("IMPORTRANGE(""https://docs.google.com/spreadsheets/d/1XL5vhW3sbDhbH9Cz0tuDiY8C3ctxq1tqvaCgkFb8cCA/edit?usp=sharing"",""ยโสธร!J157"")"),0)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IFERROR(__xludf.DUMMYFUNCTION("IMPORTRANGE(""https://docs.google.com/spreadsheets/d/1XL5vhW3sbDhbH9Cz0tuDiY8C3ctxq1tqvaCgkFb8cCA/edit?usp=sharing"",""ยโสธร!I158"")"),0)</f>
        <v>0</v>
      </c>
      <c r="J238" s="276">
        <f ca="1">IFERROR(__xludf.DUMMYFUNCTION("IMPORTRANGE(""https://docs.google.com/spreadsheets/d/1XL5vhW3sbDhbH9Cz0tuDiY8C3ctxq1tqvaCgkFb8cCA/edit?usp=sharing"",""ยโสธร!J158"")"),0)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IFERROR(__xludf.DUMMYFUNCTION("IMPORTRANGE(""https://docs.google.com/spreadsheets/d/1XL5vhW3sbDhbH9Cz0tuDiY8C3ctxq1tqvaCgkFb8cCA/edit?usp=sharing"",""ยโสธร!J159"")"),"")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IFERROR(__xludf.DUMMYFUNCTION("IMPORTRANGE(""https://docs.google.com/spreadsheets/d/1XL5vhW3sbDhbH9Cz0tuDiY8C3ctxq1tqvaCgkFb8cCA/edit?usp=sharing"",""ยโสธร!J161"")"),0)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IFERROR(__xludf.DUMMYFUNCTION("IMPORTRANGE(""https://docs.google.com/spreadsheets/d/1XL5vhW3sbDhbH9Cz0tuDiY8C3ctxq1tqvaCgkFb8cCA/edit?usp=sharing"",""ยโสธร!J162"")"),0)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IFERROR(__xludf.DUMMYFUNCTION("IMPORTRANGE(""https://docs.google.com/spreadsheets/d/1XL5vhW3sbDhbH9Cz0tuDiY8C3ctxq1tqvaCgkFb8cCA/edit?usp=sharing"",""ยโสธร!J163"")"),0)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IFERROR(__xludf.DUMMYFUNCTION("IMPORTRANGE(""https://docs.google.com/spreadsheets/d/1XL5vhW3sbDhbH9Cz0tuDiY8C3ctxq1tqvaCgkFb8cCA/edit?usp=sharing"",""ยโสธร!I164"")"),0)</f>
        <v>0</v>
      </c>
      <c r="J244" s="197">
        <f ca="1">IFERROR(__xludf.DUMMYFUNCTION("IMPORTRANGE(""https://docs.google.com/spreadsheets/d/1XL5vhW3sbDhbH9Cz0tuDiY8C3ctxq1tqvaCgkFb8cCA/edit?usp=sharing"",""ยโสธร!J164"")"),0)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IFERROR(__xludf.DUMMYFUNCTION("IMPORTRANGE(""https://docs.google.com/spreadsheets/d/1XL5vhW3sbDhbH9Cz0tuDiY8C3ctxq1tqvaCgkFb8cCA/edit?usp=sharing"",""ยโสธร!J165"")"),0)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IFERROR(__xludf.DUMMYFUNCTION("IMPORTRANGE(""https://docs.google.com/spreadsheets/d/1XL5vhW3sbDhbH9Cz0tuDiY8C3ctxq1tqvaCgkFb8cCA/edit?usp=sharing"",""ยโสธร!J166"")"),0)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IFERROR(__xludf.DUMMYFUNCTION("IMPORTRANGE(""https://docs.google.com/spreadsheets/d/1XL5vhW3sbDhbH9Cz0tuDiY8C3ctxq1tqvaCgkFb8cCA/edit?usp=sharing"",""ยโสธร!I169"")"),0)</f>
        <v>0</v>
      </c>
      <c r="J249" s="324">
        <f ca="1">IFERROR(__xludf.DUMMYFUNCTION("IMPORTRANGE(""https://docs.google.com/spreadsheets/d/1XL5vhW3sbDhbH9Cz0tuDiY8C3ctxq1tqvaCgkFb8cCA/edit?usp=sharing"",""ยโสธร!J169"")"),0)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IFERROR(__xludf.DUMMYFUNCTION("IMPORTRANGE(""https://docs.google.com/spreadsheets/d/1Yj_ptqi66GCucihVvJfMjLAmec39IyEx_6qawtMGysU/edit?usp=sharing"",""สบก!CB47"")"),0)</f>
        <v>0</v>
      </c>
      <c r="N254" s="177">
        <f ca="1">IFERROR(__xludf.DUMMYFUNCTION("IMPORTRANGE(""https://docs.google.com/spreadsheets/d/1Yj_ptqi66GCucihVvJfMjLAmec39IyEx_6qawtMGysU/edit?usp=sharing"",""สบก!CC47"")"),0)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IFERROR(__xludf.DUMMYFUNCTION("IMPORTRANGE(""https://docs.google.com/spreadsheets/d/1Yj_ptqi66GCucihVvJfMjLAmec39IyEx_6qawtMGysU/edit?usp=sharing"",""สบก!BX47"")"),0)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IFERROR(__xludf.DUMMYFUNCTION("IMPORTRANGE(""https://docs.google.com/spreadsheets/d/1Yj_ptqi66GCucihVvJfMjLAmec39IyEx_6qawtMGysU/edit?usp=sharing"",""สบก!BY47"")"),0)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IFERROR(__xludf.DUMMYFUNCTION("IMPORTRANGE(""https://docs.google.com/spreadsheets/d/1Yj_ptqi66GCucihVvJfMjLAmec39IyEx_6qawtMGysU/edit?usp=sharing"",""สบก!BZ47"")"),0)</f>
        <v>0</v>
      </c>
      <c r="M258" s="103"/>
      <c r="N258" s="93">
        <f ca="1">IFERROR(__xludf.DUMMYFUNCTION("IMPORTRANGE(""https://docs.google.com/spreadsheets/d/1Yj_ptqi66GCucihVvJfMjLAmec39IyEx_6qawtMGysU/edit?usp=sharing"",""สบก!CD47"")"),0)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IFERROR(__xludf.DUMMYFUNCTION("IMPORTRANGE(""https://docs.google.com/spreadsheets/d/1XL5vhW3sbDhbH9Cz0tuDiY8C3ctxq1tqvaCgkFb8cCA/edit?usp=sharing"",""ยโสธร!J175"")"),0)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IFERROR(__xludf.DUMMYFUNCTION("IMPORTRANGE(""https://docs.google.com/spreadsheets/d/1XL5vhW3sbDhbH9Cz0tuDiY8C3ctxq1tqvaCgkFb8cCA/edit?usp=sharing"",""ยโสธร!J176"")"),0)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IFERROR(__xludf.DUMMYFUNCTION("IMPORTRANGE(""https://docs.google.com/spreadsheets/d/1XL5vhW3sbDhbH9Cz0tuDiY8C3ctxq1tqvaCgkFb8cCA/edit?usp=sharing"",""ยโสธร!J177"")"),0)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IFERROR(__xludf.DUMMYFUNCTION("IMPORTRANGE(""https://docs.google.com/spreadsheets/d/1XL5vhW3sbDhbH9Cz0tuDiY8C3ctxq1tqvaCgkFb8cCA/edit?usp=sharing"",""ยโสธร!J178"")"),0)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IFERROR(__xludf.DUMMYFUNCTION("IMPORTRANGE(""https://docs.google.com/spreadsheets/d/1XL5vhW3sbDhbH9Cz0tuDiY8C3ctxq1tqvaCgkFb8cCA/edit?usp=sharing"",""ยโสธร!I179"")"),0)</f>
        <v>0</v>
      </c>
      <c r="J264" s="198">
        <f ca="1">IFERROR(__xludf.DUMMYFUNCTION("IMPORTRANGE(""https://docs.google.com/spreadsheets/d/1XL5vhW3sbDhbH9Cz0tuDiY8C3ctxq1tqvaCgkFb8cCA/edit?usp=sharing"",""ยโสธร!J179"")"),0)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IFERROR(__xludf.DUMMYFUNCTION("IMPORTRANGE(""https://docs.google.com/spreadsheets/d/1XL5vhW3sbDhbH9Cz0tuDiY8C3ctxq1tqvaCgkFb8cCA/edit?usp=sharing"",""ยโสธร!I180"")"),0)</f>
        <v>0</v>
      </c>
      <c r="J265" s="198">
        <f ca="1">IFERROR(__xludf.DUMMYFUNCTION("IMPORTRANGE(""https://docs.google.com/spreadsheets/d/1XL5vhW3sbDhbH9Cz0tuDiY8C3ctxq1tqvaCgkFb8cCA/edit?usp=sharing"",""ยโสธร!J180"")"),0)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IFERROR(__xludf.DUMMYFUNCTION("IMPORTRANGE(""https://docs.google.com/spreadsheets/d/1XL5vhW3sbDhbH9Cz0tuDiY8C3ctxq1tqvaCgkFb8cCA/edit?usp=sharing"",""ยโสธร!I181"")"),0)</f>
        <v>0</v>
      </c>
      <c r="J266" s="198">
        <f ca="1">IFERROR(__xludf.DUMMYFUNCTION("IMPORTRANGE(""https://docs.google.com/spreadsheets/d/1XL5vhW3sbDhbH9Cz0tuDiY8C3ctxq1tqvaCgkFb8cCA/edit?usp=sharing"",""ยโสธร!J181"")"),0)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IFERROR(__xludf.DUMMYFUNCTION("IMPORTRANGE(""https://docs.google.com/spreadsheets/d/1XL5vhW3sbDhbH9Cz0tuDiY8C3ctxq1tqvaCgkFb8cCA/edit?usp=sharing"",""ยโสธร!I182"")"),0)</f>
        <v>0</v>
      </c>
      <c r="J267" s="198">
        <f ca="1">IFERROR(__xludf.DUMMYFUNCTION("IMPORTRANGE(""https://docs.google.com/spreadsheets/d/1XL5vhW3sbDhbH9Cz0tuDiY8C3ctxq1tqvaCgkFb8cCA/edit?usp=sharing"",""ยโสธร!J182"")"),0)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IFERROR(__xludf.DUMMYFUNCTION("IMPORTRANGE(""https://docs.google.com/spreadsheets/d/1XL5vhW3sbDhbH9Cz0tuDiY8C3ctxq1tqvaCgkFb8cCA/edit?usp=sharing"",""ยโสธร!J183"")"),0)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IFERROR(__xludf.DUMMYFUNCTION("IMPORTRANGE(""https://docs.google.com/spreadsheets/d/1XL5vhW3sbDhbH9Cz0tuDiY8C3ctxq1tqvaCgkFb8cCA/edit?usp=sharing"",""ยโสธร!J184"")"),0)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IFERROR(__xludf.DUMMYFUNCTION("IMPORTRANGE(""https://docs.google.com/spreadsheets/d/1XL5vhW3sbDhbH9Cz0tuDiY8C3ctxq1tqvaCgkFb8cCA/edit?usp=sharing"",""ยโสธร!I185"")"),15)</f>
        <v>15</v>
      </c>
      <c r="J270" s="324">
        <f ca="1">IFERROR(__xludf.DUMMYFUNCTION("IMPORTRANGE(""https://docs.google.com/spreadsheets/d/1XL5vhW3sbDhbH9Cz0tuDiY8C3ctxq1tqvaCgkFb8cCA/edit?usp=sharing"",""ยโสธร!J185"")"),15)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31060</v>
      </c>
      <c r="O271" s="157">
        <f t="shared" ref="O271:O273" ca="1" si="84">IF(L271&gt;0,N271*100/L271,0)</f>
        <v>56.268115942028984</v>
      </c>
      <c r="P271" s="157">
        <f t="shared" ref="P271:P273" ca="1" si="85">IF(M271&gt;0,N271*100/M271,0)</f>
        <v>96.310077519379846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31060</v>
      </c>
      <c r="O273" s="162">
        <f t="shared" ca="1" si="84"/>
        <v>56.268115942028984</v>
      </c>
      <c r="P273" s="162">
        <f t="shared" ca="1" si="85"/>
        <v>96.310077519379846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IFERROR(__xludf.DUMMYFUNCTION("IMPORTRANGE(""https://docs.google.com/spreadsheets/d/1Yj_ptqi66GCucihVvJfMjLAmec39IyEx_6qawtMGysU/edit?usp=sharing"",""สบก!CK47"")"),32250)</f>
        <v>32250</v>
      </c>
      <c r="N275" s="177">
        <f ca="1">IFERROR(__xludf.DUMMYFUNCTION("IMPORTRANGE(""https://docs.google.com/spreadsheets/d/1Yj_ptqi66GCucihVvJfMjLAmec39IyEx_6qawtMGysU/edit?usp=sharing"",""สบก!CL47"")"),31060)</f>
        <v>31060</v>
      </c>
      <c r="O275" s="178">
        <f ca="1">IF(L275&gt;0,N275*100/L275,0)</f>
        <v>56.268115942028984</v>
      </c>
      <c r="P275" s="178">
        <f ca="1">IF(M275&gt;0,N275*100/M275,0)</f>
        <v>96.310077519379846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IFERROR(__xludf.DUMMYFUNCTION("IMPORTRANGE(""https://docs.google.com/spreadsheets/d/1Yj_ptqi66GCucihVvJfMjLAmec39IyEx_6qawtMGysU/edit?usp=sharing"",""สบก!CG47"")"),0)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IFERROR(__xludf.DUMMYFUNCTION("IMPORTRANGE(""https://docs.google.com/spreadsheets/d/1Yj_ptqi66GCucihVvJfMjLAmec39IyEx_6qawtMGysU/edit?usp=sharing"",""สบก!CH47"")"),55200)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IFERROR(__xludf.DUMMYFUNCTION("IMPORTRANGE(""https://docs.google.com/spreadsheets/d/1Yj_ptqi66GCucihVvJfMjLAmec39IyEx_6qawtMGysU/edit?usp=sharing"",""สบก!CI47"")"),0)</f>
        <v>0</v>
      </c>
      <c r="M279" s="103"/>
      <c r="N279" s="93">
        <f ca="1">IFERROR(__xludf.DUMMYFUNCTION("IMPORTRANGE(""https://docs.google.com/spreadsheets/d/1Yj_ptqi66GCucihVvJfMjLAmec39IyEx_6qawtMGysU/edit?usp=sharing"",""สบก!CM47"")"),0)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IFERROR(__xludf.DUMMYFUNCTION("IMPORTRANGE(""https://docs.google.com/spreadsheets/d/1XL5vhW3sbDhbH9Cz0tuDiY8C3ctxq1tqvaCgkFb8cCA/edit?usp=sharing"",""ยโสธร!J191"")"),0)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IFERROR(__xludf.DUMMYFUNCTION("IMPORTRANGE(""https://docs.google.com/spreadsheets/d/1XL5vhW3sbDhbH9Cz0tuDiY8C3ctxq1tqvaCgkFb8cCA/edit?usp=sharing"",""ยโสธร!J192"")"),1)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IFERROR(__xludf.DUMMYFUNCTION("IMPORTRANGE(""https://docs.google.com/spreadsheets/d/1XL5vhW3sbDhbH9Cz0tuDiY8C3ctxq1tqvaCgkFb8cCA/edit?usp=sharing"",""ยโสธร!J193"")"),1)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IFERROR(__xludf.DUMMYFUNCTION("IMPORTRANGE(""https://docs.google.com/spreadsheets/d/1XL5vhW3sbDhbH9Cz0tuDiY8C3ctxq1tqvaCgkFb8cCA/edit?usp=sharing"",""ยโสธร!J194"")"),1)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IFERROR(__xludf.DUMMYFUNCTION("IMPORTRANGE(""https://docs.google.com/spreadsheets/d/1XL5vhW3sbDhbH9Cz0tuDiY8C3ctxq1tqvaCgkFb8cCA/edit?usp=sharing"",""ยโสธร!I195"")"),15)</f>
        <v>15</v>
      </c>
      <c r="J285" s="198">
        <f ca="1">IFERROR(__xludf.DUMMYFUNCTION("IMPORTRANGE(""https://docs.google.com/spreadsheets/d/1XL5vhW3sbDhbH9Cz0tuDiY8C3ctxq1tqvaCgkFb8cCA/edit?usp=sharing"",""ยโสธร!J195"")"),15)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IFERROR(__xludf.DUMMYFUNCTION("IMPORTRANGE(""https://docs.google.com/spreadsheets/d/1XL5vhW3sbDhbH9Cz0tuDiY8C3ctxq1tqvaCgkFb8cCA/edit?usp=sharing"",""ยโสธร!J196"")"),0)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IFERROR(__xludf.DUMMYFUNCTION("IMPORTRANGE(""https://docs.google.com/spreadsheets/d/1XL5vhW3sbDhbH9Cz0tuDiY8C3ctxq1tqvaCgkFb8cCA/edit?usp=sharing"",""ยโสธร!J197"")"),0)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IFERROR(__xludf.DUMMYFUNCTION("IMPORTRANGE(""https://docs.google.com/spreadsheets/d/1XL5vhW3sbDhbH9Cz0tuDiY8C3ctxq1tqvaCgkFb8cCA/edit?usp=sharing"",""ยโสธร!I199"")"),0)</f>
        <v>0</v>
      </c>
      <c r="J289" s="324">
        <f ca="1">IFERROR(__xludf.DUMMYFUNCTION("IMPORTRANGE(""https://docs.google.com/spreadsheets/d/1XL5vhW3sbDhbH9Cz0tuDiY8C3ctxq1tqvaCgkFb8cCA/edit?usp=sharing"",""ยโสธร!J199"")"),0)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IFERROR(__xludf.DUMMYFUNCTION("IMPORTRANGE(""https://docs.google.com/spreadsheets/d/1Yj_ptqi66GCucihVvJfMjLAmec39IyEx_6qawtMGysU/edit?usp=sharing"",""สบก!CT47"")"),0)</f>
        <v>0</v>
      </c>
      <c r="N294" s="177">
        <f ca="1">IFERROR(__xludf.DUMMYFUNCTION("IMPORTRANGE(""https://docs.google.com/spreadsheets/d/1Yj_ptqi66GCucihVvJfMjLAmec39IyEx_6qawtMGysU/edit?usp=sharing"",""สบก!CU47"")"),0)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IFERROR(__xludf.DUMMYFUNCTION("IMPORTRANGE(""https://docs.google.com/spreadsheets/d/1Yj_ptqi66GCucihVvJfMjLAmec39IyEx_6qawtMGysU/edit?usp=sharing"",""สบก!CP47"")"),0)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IFERROR(__xludf.DUMMYFUNCTION("IMPORTRANGE(""https://docs.google.com/spreadsheets/d/1Yj_ptqi66GCucihVvJfMjLAmec39IyEx_6qawtMGysU/edit?usp=sharing"",""สบก!CQ47"")"),0)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IFERROR(__xludf.DUMMYFUNCTION("IMPORTRANGE(""https://docs.google.com/spreadsheets/d/1Yj_ptqi66GCucihVvJfMjLAmec39IyEx_6qawtMGysU/edit?usp=sharing"",""สบก!CR47"")"),0)</f>
        <v>0</v>
      </c>
      <c r="M298" s="103"/>
      <c r="N298" s="93">
        <f ca="1">IFERROR(__xludf.DUMMYFUNCTION("IMPORTRANGE(""https://docs.google.com/spreadsheets/d/1Yj_ptqi66GCucihVvJfMjLAmec39IyEx_6qawtMGysU/edit?usp=sharing"",""สบก!CV47"")"),0)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IFERROR(__xludf.DUMMYFUNCTION("IMPORTRANGE(""https://docs.google.com/spreadsheets/d/1XL5vhW3sbDhbH9Cz0tuDiY8C3ctxq1tqvaCgkFb8cCA/edit?usp=sharing"",""ยโสธร!J205"")"),0)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IFERROR(__xludf.DUMMYFUNCTION("IMPORTRANGE(""https://docs.google.com/spreadsheets/d/1XL5vhW3sbDhbH9Cz0tuDiY8C3ctxq1tqvaCgkFb8cCA/edit?usp=sharing"",""ยโสธร!J206"")"),0)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IFERROR(__xludf.DUMMYFUNCTION("IMPORTRANGE(""https://docs.google.com/spreadsheets/d/1XL5vhW3sbDhbH9Cz0tuDiY8C3ctxq1tqvaCgkFb8cCA/edit?usp=sharing"",""ยโสธร!J207"")"),0)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IFERROR(__xludf.DUMMYFUNCTION("IMPORTRANGE(""https://docs.google.com/spreadsheets/d/1XL5vhW3sbDhbH9Cz0tuDiY8C3ctxq1tqvaCgkFb8cCA/edit?usp=sharing"",""ยโสธร!J208"")"),0)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IFERROR(__xludf.DUMMYFUNCTION("IMPORTRANGE(""https://docs.google.com/spreadsheets/d/1XL5vhW3sbDhbH9Cz0tuDiY8C3ctxq1tqvaCgkFb8cCA/edit?usp=sharing"",""ยโสธร!I209"")"),0)</f>
        <v>0</v>
      </c>
      <c r="J304" s="213">
        <f ca="1">IFERROR(__xludf.DUMMYFUNCTION("IMPORTRANGE(""https://docs.google.com/spreadsheets/d/1XL5vhW3sbDhbH9Cz0tuDiY8C3ctxq1tqvaCgkFb8cCA/edit?usp=sharing"",""ยโสธร!J209"")"),0)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IFERROR(__xludf.DUMMYFUNCTION("IMPORTRANGE(""https://docs.google.com/spreadsheets/d/1XL5vhW3sbDhbH9Cz0tuDiY8C3ctxq1tqvaCgkFb8cCA/edit?usp=sharing"",""ยโสธร!I211"")"),0)</f>
        <v>0</v>
      </c>
      <c r="J306" s="213">
        <f ca="1">IFERROR(__xludf.DUMMYFUNCTION("IMPORTRANGE(""https://docs.google.com/spreadsheets/d/1XL5vhW3sbDhbH9Cz0tuDiY8C3ctxq1tqvaCgkFb8cCA/edit?usp=sharing"",""ยโสธร!J211"")"),0)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IFERROR(__xludf.DUMMYFUNCTION("IMPORTRANGE(""https://docs.google.com/spreadsheets/d/1XL5vhW3sbDhbH9Cz0tuDiY8C3ctxq1tqvaCgkFb8cCA/edit?usp=sharing"",""ยโสธร!J212"")"),0)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IFERROR(__xludf.DUMMYFUNCTION("IMPORTRANGE(""https://docs.google.com/spreadsheets/d/1XL5vhW3sbDhbH9Cz0tuDiY8C3ctxq1tqvaCgkFb8cCA/edit?usp=sharing"",""ยโสธร!J213"")"),0)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IFERROR(__xludf.DUMMYFUNCTION("IMPORTRANGE(""https://docs.google.com/spreadsheets/d/1XL5vhW3sbDhbH9Cz0tuDiY8C3ctxq1tqvaCgkFb8cCA/edit?usp=sharing"",""ยโสธร!I214"")"),0)</f>
        <v>0</v>
      </c>
      <c r="J309" s="341">
        <f ca="1">IFERROR(__xludf.DUMMYFUNCTION("IMPORTRANGE(""https://docs.google.com/spreadsheets/d/1XL5vhW3sbDhbH9Cz0tuDiY8C3ctxq1tqvaCgkFb8cCA/edit?usp=sharing"",""ยโสธร!J214"")"),0)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IFERROR(__xludf.DUMMYFUNCTION("IMPORTRANGE(""https://docs.google.com/spreadsheets/d/1Yj_ptqi66GCucihVvJfMjLAmec39IyEx_6qawtMGysU/edit?usp=sharing"",""สบก!DC47"")"),0)</f>
        <v>0</v>
      </c>
      <c r="N314" s="177">
        <f ca="1">IFERROR(__xludf.DUMMYFUNCTION("IMPORTRANGE(""https://docs.google.com/spreadsheets/d/1Yj_ptqi66GCucihVvJfMjLAmec39IyEx_6qawtMGysU/edit?usp=sharing"",""สบก!DD47"")"),0)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IFERROR(__xludf.DUMMYFUNCTION("IMPORTRANGE(""https://docs.google.com/spreadsheets/d/1Yj_ptqi66GCucihVvJfMjLAmec39IyEx_6qawtMGysU/edit?usp=sharing"",""สบก!CY47"")"),0)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IFERROR(__xludf.DUMMYFUNCTION("IMPORTRANGE(""https://docs.google.com/spreadsheets/d/1Yj_ptqi66GCucihVvJfMjLAmec39IyEx_6qawtMGysU/edit?usp=sharing"",""สบก!CZ47"")"),0)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IFERROR(__xludf.DUMMYFUNCTION("IMPORTRANGE(""https://docs.google.com/spreadsheets/d/1Yj_ptqi66GCucihVvJfMjLAmec39IyEx_6qawtMGysU/edit?usp=sharing"",""สบก!DA47"")"),0)</f>
        <v>0</v>
      </c>
      <c r="M318" s="103"/>
      <c r="N318" s="93">
        <f ca="1">IFERROR(__xludf.DUMMYFUNCTION("IMPORTRANGE(""https://docs.google.com/spreadsheets/d/1Yj_ptqi66GCucihVvJfMjLAmec39IyEx_6qawtMGysU/edit?usp=sharing"",""สบก!DE47"")"),0)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IFERROR(__xludf.DUMMYFUNCTION("IMPORTRANGE(""https://docs.google.com/spreadsheets/d/1XL5vhW3sbDhbH9Cz0tuDiY8C3ctxq1tqvaCgkFb8cCA/edit?usp=sharing"",""ยโสธร!J220"")"),0)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IFERROR(__xludf.DUMMYFUNCTION("IMPORTRANGE(""https://docs.google.com/spreadsheets/d/1XL5vhW3sbDhbH9Cz0tuDiY8C3ctxq1tqvaCgkFb8cCA/edit?usp=sharing"",""ยโสธร!J221"")"),0)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IFERROR(__xludf.DUMMYFUNCTION("IMPORTRANGE(""https://docs.google.com/spreadsheets/d/1XL5vhW3sbDhbH9Cz0tuDiY8C3ctxq1tqvaCgkFb8cCA/edit?usp=sharing"",""ยโสธร!J222"")"),0)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IFERROR(__xludf.DUMMYFUNCTION("IMPORTRANGE(""https://docs.google.com/spreadsheets/d/1XL5vhW3sbDhbH9Cz0tuDiY8C3ctxq1tqvaCgkFb8cCA/edit?usp=sharing"",""ยโสธร!J223"")"),0)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IFERROR(__xludf.DUMMYFUNCTION("IMPORTRANGE(""https://docs.google.com/spreadsheets/d/1XL5vhW3sbDhbH9Cz0tuDiY8C3ctxq1tqvaCgkFb8cCA/edit?usp=sharing"",""ยโสธร!I224"")"),0)</f>
        <v>0</v>
      </c>
      <c r="J324" s="213">
        <f ca="1">IFERROR(__xludf.DUMMYFUNCTION("IMPORTRANGE(""https://docs.google.com/spreadsheets/d/1XL5vhW3sbDhbH9Cz0tuDiY8C3ctxq1tqvaCgkFb8cCA/edit?usp=sharing"",""ยโสธร!J224"")"),0)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IFERROR(__xludf.DUMMYFUNCTION("IMPORTRANGE(""https://docs.google.com/spreadsheets/d/1XL5vhW3sbDhbH9Cz0tuDiY8C3ctxq1tqvaCgkFb8cCA/edit?usp=sharing"",""ยโสธร!J225"")"),0)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IFERROR(__xludf.DUMMYFUNCTION("IMPORTRANGE(""https://docs.google.com/spreadsheets/d/1XL5vhW3sbDhbH9Cz0tuDiY8C3ctxq1tqvaCgkFb8cCA/edit?usp=sharing"",""ยโสธร!J226"")"),0)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IFERROR(__xludf.DUMMYFUNCTION("IMPORTRANGE(""https://docs.google.com/spreadsheets/d/1XL5vhW3sbDhbH9Cz0tuDiY8C3ctxq1tqvaCgkFb8cCA/edit?usp=sharing"",""ยโสธร!I228"")"),280)</f>
        <v>280</v>
      </c>
      <c r="J328" s="347">
        <f ca="1">IFERROR(__xludf.DUMMYFUNCTION("IMPORTRANGE(""https://docs.google.com/spreadsheets/d/1XL5vhW3sbDhbH9Cz0tuDiY8C3ctxq1tqvaCgkFb8cCA/edit?usp=sharing"",""ยโสธร!J228"")"),308)</f>
        <v>308</v>
      </c>
      <c r="K328" s="325">
        <f ca="1">IF(I328&gt;0,J328*100/I328,0)</f>
        <v>110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835370</v>
      </c>
      <c r="M329" s="158">
        <f t="shared" ca="1" si="98"/>
        <v>376390</v>
      </c>
      <c r="N329" s="158">
        <f t="shared" ca="1" si="98"/>
        <v>494170</v>
      </c>
      <c r="O329" s="157">
        <f t="shared" ref="O329:O331" ca="1" si="99">IF(L329&gt;0,N329*100/L329,0)</f>
        <v>59.155823168176973</v>
      </c>
      <c r="P329" s="157">
        <f t="shared" ref="P329:P331" ca="1" si="100">IF(M329&gt;0,N329*100/M329,0)</f>
        <v>131.29201094609314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835370</v>
      </c>
      <c r="M331" s="163">
        <f t="shared" ca="1" si="102"/>
        <v>376390</v>
      </c>
      <c r="N331" s="163">
        <f t="shared" ca="1" si="102"/>
        <v>494170</v>
      </c>
      <c r="O331" s="162">
        <f t="shared" ca="1" si="99"/>
        <v>59.155823168176973</v>
      </c>
      <c r="P331" s="162">
        <f t="shared" ca="1" si="100"/>
        <v>131.29201094609314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688370</v>
      </c>
      <c r="M333" s="176">
        <f ca="1">IFERROR(__xludf.DUMMYFUNCTION("IMPORTRANGE(""https://docs.google.com/spreadsheets/d/1Yj_ptqi66GCucihVvJfMjLAmec39IyEx_6qawtMGysU/edit?usp=sharing"",""สบก!DL47"")"),376390)</f>
        <v>376390</v>
      </c>
      <c r="N333" s="177">
        <f ca="1">IFERROR(__xludf.DUMMYFUNCTION("IMPORTRANGE(""https://docs.google.com/spreadsheets/d/1Yj_ptqi66GCucihVvJfMjLAmec39IyEx_6qawtMGysU/edit?usp=sharing"",""สบก!DM47"")"),347170)</f>
        <v>347170</v>
      </c>
      <c r="O333" s="178">
        <f ca="1">IF(L333&gt;0,N333*100/L333,0)</f>
        <v>50.433633075235704</v>
      </c>
      <c r="P333" s="178">
        <f ca="1">IF(M333&gt;0,N333*100/M333,0)</f>
        <v>92.23677568479502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IFERROR(__xludf.DUMMYFUNCTION("IMPORTRANGE(""https://docs.google.com/spreadsheets/d/1Yj_ptqi66GCucihVvJfMjLAmec39IyEx_6qawtMGysU/edit?usp=sharing"",""สบก!DH47"")"),277200)</f>
        <v>277200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IFERROR(__xludf.DUMMYFUNCTION("IMPORTRANGE(""https://docs.google.com/spreadsheets/d/1Yj_ptqi66GCucihVvJfMjLAmec39IyEx_6qawtMGysU/edit?usp=sharing"",""สบก!DI47"")"),411170)</f>
        <v>411170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IFERROR(__xludf.DUMMYFUNCTION("IMPORTRANGE(""https://docs.google.com/spreadsheets/d/1Yj_ptqi66GCucihVvJfMjLAmec39IyEx_6qawtMGysU/edit?usp=sharing"",""สบก!DJ47"")"),147000)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IFERROR(__xludf.DUMMYFUNCTION("IMPORTRANGE(""https://docs.google.com/spreadsheets/d/1Yj_ptqi66GCucihVvJfMjLAmec39IyEx_6qawtMGysU/edit?usp=sharing"",""สบก!DN47"")"),147000)</f>
        <v>147000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IFERROR(__xludf.DUMMYFUNCTION("IMPORTRANGE(""https://docs.google.com/spreadsheets/d/1XL5vhW3sbDhbH9Cz0tuDiY8C3ctxq1tqvaCgkFb8cCA/edit?usp=sharing"",""ยโสธร!I234"")"),0)</f>
        <v>0</v>
      </c>
      <c r="J339" s="197">
        <f ca="1">IFERROR(__xludf.DUMMYFUNCTION("IMPORTRANGE(""https://docs.google.com/spreadsheets/d/1XL5vhW3sbDhbH9Cz0tuDiY8C3ctxq1tqvaCgkFb8cCA/edit?usp=sharing"",""ยโสธร!J234"")"),92)</f>
        <v>92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IFERROR(__xludf.DUMMYFUNCTION("IMPORTRANGE(""https://docs.google.com/spreadsheets/d/1XL5vhW3sbDhbH9Cz0tuDiY8C3ctxq1tqvaCgkFb8cCA/edit?usp=sharing"",""ยโสธร!I235"")"),1900)</f>
        <v>1900</v>
      </c>
      <c r="J340" s="197">
        <f ca="1">IFERROR(__xludf.DUMMYFUNCTION("IMPORTRANGE(""https://docs.google.com/spreadsheets/d/1XL5vhW3sbDhbH9Cz0tuDiY8C3ctxq1tqvaCgkFb8cCA/edit?usp=sharing"",""ยโสธร!J235"")"),548.76)</f>
        <v>548.76</v>
      </c>
      <c r="K340" s="350">
        <f t="shared" ca="1" si="103"/>
        <v>28.882105263157897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IFERROR(__xludf.DUMMYFUNCTION("IMPORTRANGE(""https://docs.google.com/spreadsheets/d/1XL5vhW3sbDhbH9Cz0tuDiY8C3ctxq1tqvaCgkFb8cCA/edit?usp=sharing"",""ยโสธร!I236"")"),280)</f>
        <v>280</v>
      </c>
      <c r="J341" s="197">
        <f ca="1">IFERROR(__xludf.DUMMYFUNCTION("IMPORTRANGE(""https://docs.google.com/spreadsheets/d/1XL5vhW3sbDhbH9Cz0tuDiY8C3ctxq1tqvaCgkFb8cCA/edit?usp=sharing"",""ยโสธร!J236"")"),328)</f>
        <v>328</v>
      </c>
      <c r="K341" s="350">
        <f t="shared" ca="1" si="103"/>
        <v>117.14285714285714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IFERROR(__xludf.DUMMYFUNCTION("IMPORTRANGE(""https://docs.google.com/spreadsheets/d/1XL5vhW3sbDhbH9Cz0tuDiY8C3ctxq1tqvaCgkFb8cCA/edit?usp=sharing"",""ยโสธร!I237"")"),0)</f>
        <v>0</v>
      </c>
      <c r="J342" s="197">
        <f ca="1">IFERROR(__xludf.DUMMYFUNCTION("IMPORTRANGE(""https://docs.google.com/spreadsheets/d/1XL5vhW3sbDhbH9Cz0tuDiY8C3ctxq1tqvaCgkFb8cCA/edit?usp=sharing"",""ยโสธร!J237"")"),3198.4)</f>
        <v>3198.4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IFERROR(__xludf.DUMMYFUNCTION("IMPORTRANGE(""https://docs.google.com/spreadsheets/d/1XL5vhW3sbDhbH9Cz0tuDiY8C3ctxq1tqvaCgkFb8cCA/edit?usp=sharing"",""ยโสธร!I238"")"),280)</f>
        <v>280</v>
      </c>
      <c r="J343" s="197">
        <f ca="1">IFERROR(__xludf.DUMMYFUNCTION("IMPORTRANGE(""https://docs.google.com/spreadsheets/d/1XL5vhW3sbDhbH9Cz0tuDiY8C3ctxq1tqvaCgkFb8cCA/edit?usp=sharing"",""ยโสธร!J238"")"),4)</f>
        <v>4</v>
      </c>
      <c r="K343" s="350">
        <f t="shared" ca="1" si="103"/>
        <v>1.4285714285714286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IFERROR(__xludf.DUMMYFUNCTION("IMPORTRANGE(""https://docs.google.com/spreadsheets/d/1XL5vhW3sbDhbH9Cz0tuDiY8C3ctxq1tqvaCgkFb8cCA/edit?usp=sharing"",""ยโสธร!I239"")"),0)</f>
        <v>0</v>
      </c>
      <c r="J344" s="197">
        <f ca="1">IFERROR(__xludf.DUMMYFUNCTION("IMPORTRANGE(""https://docs.google.com/spreadsheets/d/1XL5vhW3sbDhbH9Cz0tuDiY8C3ctxq1tqvaCgkFb8cCA/edit?usp=sharing"",""ยโสธร!J239"")"),17.67)</f>
        <v>17.670000000000002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IFERROR(__xludf.DUMMYFUNCTION("IMPORTRANGE(""https://docs.google.com/spreadsheets/d/1XL5vhW3sbDhbH9Cz0tuDiY8C3ctxq1tqvaCgkFb8cCA/edit?usp=sharing"",""ยโสธร!I240"")"),280)</f>
        <v>280</v>
      </c>
      <c r="J345" s="197">
        <f ca="1">IFERROR(__xludf.DUMMYFUNCTION("IMPORTRANGE(""https://docs.google.com/spreadsheets/d/1XL5vhW3sbDhbH9Cz0tuDiY8C3ctxq1tqvaCgkFb8cCA/edit?usp=sharing"",""ยโสธร!J240"")"),308)</f>
        <v>308</v>
      </c>
      <c r="K345" s="350">
        <f t="shared" ca="1" si="103"/>
        <v>110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IFERROR(__xludf.DUMMYFUNCTION("IMPORTRANGE(""https://docs.google.com/spreadsheets/d/1XL5vhW3sbDhbH9Cz0tuDiY8C3ctxq1tqvaCgkFb8cCA/edit?usp=sharing"",""ยโสธร!I241"")"),0)</f>
        <v>0</v>
      </c>
      <c r="J346" s="197">
        <f ca="1">IFERROR(__xludf.DUMMYFUNCTION("IMPORTRANGE(""https://docs.google.com/spreadsheets/d/1XL5vhW3sbDhbH9Cz0tuDiY8C3ctxq1tqvaCgkFb8cCA/edit?usp=sharing"",""ยโสธร!J241"")"),3063.42)</f>
        <v>3063.42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IFERROR(__xludf.DUMMYFUNCTION("IMPORTRANGE(""https://docs.google.com/spreadsheets/d/1XL5vhW3sbDhbH9Cz0tuDiY8C3ctxq1tqvaCgkFb8cCA/edit?usp=sharing"",""ยโสธร!L242"")"),2352673)</f>
        <v>2352673</v>
      </c>
      <c r="M347" s="366"/>
      <c r="N347" s="366">
        <f ca="1">IFERROR(__xludf.DUMMYFUNCTION("IMPORTRANGE(""https://docs.google.com/spreadsheets/d/1XL5vhW3sbDhbH9Cz0tuDiY8C3ctxq1tqvaCgkFb8cCA/edit?usp=sharing"",""ยโสธร!M242"")"),300315)</f>
        <v>300315</v>
      </c>
      <c r="O347" s="366">
        <f ca="1">+IF(L347&gt;0,N347*100/L347,0)</f>
        <v>12.764842372909452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IFERROR(__xludf.DUMMYFUNCTION("IMPORTRANGE(""https://docs.google.com/spreadsheets/d/1XL5vhW3sbDhbH9Cz0tuDiY8C3ctxq1tqvaCgkFb8cCA/edit?usp=sharing"",""ยโสธร!I244"")"),360)</f>
        <v>360</v>
      </c>
      <c r="J349" s="379">
        <f ca="1">IFERROR(__xludf.DUMMYFUNCTION("IMPORTRANGE(""https://docs.google.com/spreadsheets/d/1XL5vhW3sbDhbH9Cz0tuDiY8C3ctxq1tqvaCgkFb8cCA/edit?usp=sharing"",""ยโสธร!J244"")"),0)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IFERROR(__xludf.DUMMYFUNCTION("IMPORTRANGE(""https://docs.google.com/spreadsheets/d/1XL5vhW3sbDhbH9Cz0tuDiY8C3ctxq1tqvaCgkFb8cCA/edit?usp=sharing"",""ยโสธร!L244"")"),667900)</f>
        <v>667900</v>
      </c>
      <c r="M349" s="381"/>
      <c r="N349" s="381">
        <f ca="1">IFERROR(__xludf.DUMMYFUNCTION("IMPORTRANGE(""https://docs.google.com/spreadsheets/d/1XL5vhW3sbDhbH9Cz0tuDiY8C3ctxq1tqvaCgkFb8cCA/edit?usp=sharing"",""ยโสธร!M244"")"),31240)</f>
        <v>31240</v>
      </c>
      <c r="O349" s="381">
        <f ca="1">+IF(L349&gt;0,N349*100/L349,0)</f>
        <v>4.6773469082197936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IFERROR(__xludf.DUMMYFUNCTION("IMPORTRANGE(""https://docs.google.com/spreadsheets/d/1XL5vhW3sbDhbH9Cz0tuDiY8C3ctxq1tqvaCgkFb8cCA/edit?usp=sharing"",""ยโสธร!I245"")"),130)</f>
        <v>130</v>
      </c>
      <c r="J350" s="379">
        <f ca="1">IFERROR(__xludf.DUMMYFUNCTION("IMPORTRANGE(""https://docs.google.com/spreadsheets/d/1XL5vhW3sbDhbH9Cz0tuDiY8C3ctxq1tqvaCgkFb8cCA/edit?usp=sharing"",""ยโสธร!J245"")"),0)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IFERROR(__xludf.DUMMYFUNCTION("IMPORTRANGE(""https://docs.google.com/spreadsheets/d/1XL5vhW3sbDhbH9Cz0tuDiY8C3ctxq1tqvaCgkFb8cCA/edit?usp=sharing"",""ยโสธร!L246"")"),0)</f>
        <v>0</v>
      </c>
      <c r="M351" s="172"/>
      <c r="N351" s="172">
        <f ca="1">IFERROR(__xludf.DUMMYFUNCTION("IMPORTRANGE(""https://docs.google.com/spreadsheets/d/1XL5vhW3sbDhbH9Cz0tuDiY8C3ctxq1tqvaCgkFb8cCA/edit?usp=sharing"",""ยโสธร!M246"")"),0)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IFERROR(__xludf.DUMMYFUNCTION("IMPORTRANGE(""https://docs.google.com/spreadsheets/d/1XL5vhW3sbDhbH9Cz0tuDiY8C3ctxq1tqvaCgkFb8cCA/edit?usp=sharing"",""ยโสธร!L247"")"),667900)</f>
        <v>667900</v>
      </c>
      <c r="M352" s="173"/>
      <c r="N352" s="172">
        <f ca="1">IFERROR(__xludf.DUMMYFUNCTION("IMPORTRANGE(""https://docs.google.com/spreadsheets/d/1XL5vhW3sbDhbH9Cz0tuDiY8C3ctxq1tqvaCgkFb8cCA/edit?usp=sharing"",""ยโสธร!M247"")"),31240)</f>
        <v>31240</v>
      </c>
      <c r="O352" s="173">
        <f t="shared" ca="1" si="105"/>
        <v>4.6773469082197936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IFERROR(__xludf.DUMMYFUNCTION("IMPORTRANGE(""https://docs.google.com/spreadsheets/d/1XL5vhW3sbDhbH9Cz0tuDiY8C3ctxq1tqvaCgkFb8cCA/edit?usp=sharing"",""ยโสธร!L248"")"),0)</f>
        <v>0</v>
      </c>
      <c r="M353" s="178"/>
      <c r="N353" s="178">
        <f ca="1">IFERROR(__xludf.DUMMYFUNCTION("IMPORTRANGE(""https://docs.google.com/spreadsheets/d/1XL5vhW3sbDhbH9Cz0tuDiY8C3ctxq1tqvaCgkFb8cCA/edit?usp=sharing"",""ยโสธร!M248"")"),0)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IFERROR(__xludf.DUMMYFUNCTION("IMPORTRANGE(""https://docs.google.com/spreadsheets/d/1XL5vhW3sbDhbH9Cz0tuDiY8C3ctxq1tqvaCgkFb8cCA/edit?usp=sharing"",""ยโสธร!L249"")"),667900)</f>
        <v>667900</v>
      </c>
      <c r="M354" s="178"/>
      <c r="N354" s="175">
        <f ca="1">IFERROR(__xludf.DUMMYFUNCTION("IMPORTRANGE(""https://docs.google.com/spreadsheets/d/1XL5vhW3sbDhbH9Cz0tuDiY8C3ctxq1tqvaCgkFb8cCA/edit?usp=sharing"",""ยโสธร!M249"")"),31240)</f>
        <v>31240</v>
      </c>
      <c r="O354" s="178">
        <f t="shared" ca="1" si="105"/>
        <v>4.6773469082197936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IFERROR(__xludf.DUMMYFUNCTION("IMPORTRANGE(""https://docs.google.com/spreadsheets/d/1XL5vhW3sbDhbH9Cz0tuDiY8C3ctxq1tqvaCgkFb8cCA/edit?usp=sharing"",""ยโสธร!M250"")"),8000)</f>
        <v>8000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IFERROR(__xludf.DUMMYFUNCTION("IMPORTRANGE(""https://docs.google.com/spreadsheets/d/1XL5vhW3sbDhbH9Cz0tuDiY8C3ctxq1tqvaCgkFb8cCA/edit?usp=sharing"",""ยโสธร!M251"")"),0)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IFERROR(__xludf.DUMMYFUNCTION("IMPORTRANGE(""https://docs.google.com/spreadsheets/d/1XL5vhW3sbDhbH9Cz0tuDiY8C3ctxq1tqvaCgkFb8cCA/edit?usp=sharing"",""ยโสธร!M252"")"),22000)</f>
        <v>22000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IFERROR(__xludf.DUMMYFUNCTION("IMPORTRANGE(""https://docs.google.com/spreadsheets/d/1XL5vhW3sbDhbH9Cz0tuDiY8C3ctxq1tqvaCgkFb8cCA/edit?usp=sharing"",""ยโสธร!M253"")"),1240)</f>
        <v>1240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IFERROR(__xludf.DUMMYFUNCTION("IMPORTRANGE(""https://docs.google.com/spreadsheets/d/1XL5vhW3sbDhbH9Cz0tuDiY8C3ctxq1tqvaCgkFb8cCA/edit?usp=sharing"",""ยโสธร!J255"")"),0)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IFERROR(__xludf.DUMMYFUNCTION("IMPORTRANGE(""https://docs.google.com/spreadsheets/d/1XL5vhW3sbDhbH9Cz0tuDiY8C3ctxq1tqvaCgkFb8cCA/edit?usp=sharing"",""ยโสธร!J256"")"),1)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IFERROR(__xludf.DUMMYFUNCTION("IMPORTRANGE(""https://docs.google.com/spreadsheets/d/1XL5vhW3sbDhbH9Cz0tuDiY8C3ctxq1tqvaCgkFb8cCA/edit?usp=sharing"",""ยโสธร!J257"")"),1)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IFERROR(__xludf.DUMMYFUNCTION("IMPORTRANGE(""https://docs.google.com/spreadsheets/d/1XL5vhW3sbDhbH9Cz0tuDiY8C3ctxq1tqvaCgkFb8cCA/edit?usp=sharing"",""ยโสธร!J258"")"),1)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IFERROR(__xludf.DUMMYFUNCTION("IMPORTRANGE(""https://docs.google.com/spreadsheets/d/1XL5vhW3sbDhbH9Cz0tuDiY8C3ctxq1tqvaCgkFb8cCA/edit?usp=sharing"",""ยโสธร!J166"")"),0)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IFERROR(__xludf.DUMMYFUNCTION("IMPORTRANGE(""https://docs.google.com/spreadsheets/d/1XL5vhW3sbDhbH9Cz0tuDiY8C3ctxq1tqvaCgkFb8cCA/edit?usp=sharing"",""ยโสธร!J166"")"),0)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IFERROR(__xludf.DUMMYFUNCTION("IMPORTRANGE(""https://docs.google.com/spreadsheets/d/1XL5vhW3sbDhbH9Cz0tuDiY8C3ctxq1tqvaCgkFb8cCA/edit?usp=sharing"",""ยโสธร!J166"")"),0)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IFERROR(__xludf.DUMMYFUNCTION("IMPORTRANGE(""https://docs.google.com/spreadsheets/d/1XL5vhW3sbDhbH9Cz0tuDiY8C3ctxq1tqvaCgkFb8cCA/edit?usp=sharing"",""ยโสธร!J166"")"),0)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IFERROR(__xludf.DUMMYFUNCTION("IMPORTRANGE(""https://docs.google.com/spreadsheets/d/1XL5vhW3sbDhbH9Cz0tuDiY8C3ctxq1tqvaCgkFb8cCA/edit?usp=sharing"",""ยโสธร!I263"")"),130)</f>
        <v>130</v>
      </c>
      <c r="J368" s="197">
        <f ca="1">IFERROR(__xludf.DUMMYFUNCTION("IMPORTRANGE(""https://docs.google.com/spreadsheets/d/1XL5vhW3sbDhbH9Cz0tuDiY8C3ctxq1tqvaCgkFb8cCA/edit?usp=sharing"",""ยโสธร!J263"")"),0)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IFERROR(__xludf.DUMMYFUNCTION("IMPORTRANGE(""https://docs.google.com/spreadsheets/d/1XL5vhW3sbDhbH9Cz0tuDiY8C3ctxq1tqvaCgkFb8cCA/edit?usp=sharing"",""ยโสธร!I164"")"),0)</f>
        <v>0</v>
      </c>
      <c r="J369" s="213">
        <f ca="1">IFERROR(__xludf.DUMMYFUNCTION("IMPORTRANGE(""https://docs.google.com/spreadsheets/d/1XL5vhW3sbDhbH9Cz0tuDiY8C3ctxq1tqvaCgkFb8cCA/edit?usp=sharing"",""ยโสธร!J164"")"),0)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IFERROR(__xludf.DUMMYFUNCTION("IMPORTRANGE(""https://docs.google.com/spreadsheets/d/1XL5vhW3sbDhbH9Cz0tuDiY8C3ctxq1tqvaCgkFb8cCA/edit?usp=sharing"",""ยโสธร!I265"")"),130)</f>
        <v>130</v>
      </c>
      <c r="J370" s="213">
        <f ca="1">IFERROR(__xludf.DUMMYFUNCTION("IMPORTRANGE(""https://docs.google.com/spreadsheets/d/1XL5vhW3sbDhbH9Cz0tuDiY8C3ctxq1tqvaCgkFb8cCA/edit?usp=sharing"",""ยโสธร!J265"")"),20)</f>
        <v>20</v>
      </c>
      <c r="K370" s="171">
        <f t="shared" ca="1" si="106"/>
        <v>15.384615384615385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IFERROR(__xludf.DUMMYFUNCTION("IMPORTRANGE(""https://docs.google.com/spreadsheets/d/1XL5vhW3sbDhbH9Cz0tuDiY8C3ctxq1tqvaCgkFb8cCA/edit?usp=sharing"",""ยโสธร!I164"")"),0)</f>
        <v>0</v>
      </c>
      <c r="J371" s="198">
        <f ca="1">IFERROR(__xludf.DUMMYFUNCTION("IMPORTRANGE(""https://docs.google.com/spreadsheets/d/1XL5vhW3sbDhbH9Cz0tuDiY8C3ctxq1tqvaCgkFb8cCA/edit?usp=sharing"",""ยโสธร!J164"")"),0)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IFERROR(__xludf.DUMMYFUNCTION("IMPORTRANGE(""https://docs.google.com/spreadsheets/d/1XL5vhW3sbDhbH9Cz0tuDiY8C3ctxq1tqvaCgkFb8cCA/edit?usp=sharing"",""ยโสธร!I267"")"),130)</f>
        <v>130</v>
      </c>
      <c r="J372" s="198">
        <f ca="1">IFERROR(__xludf.DUMMYFUNCTION("IMPORTRANGE(""https://docs.google.com/spreadsheets/d/1XL5vhW3sbDhbH9Cz0tuDiY8C3ctxq1tqvaCgkFb8cCA/edit?usp=sharing"",""ยโสธร!J267"")"),0)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IFERROR(__xludf.DUMMYFUNCTION("IMPORTRANGE(""https://docs.google.com/spreadsheets/d/1XL5vhW3sbDhbH9Cz0tuDiY8C3ctxq1tqvaCgkFb8cCA/edit?usp=sharing"",""ยโสธร!I164"")"),0)</f>
        <v>0</v>
      </c>
      <c r="J373" s="213">
        <f ca="1">IFERROR(__xludf.DUMMYFUNCTION("IMPORTRANGE(""https://docs.google.com/spreadsheets/d/1XL5vhW3sbDhbH9Cz0tuDiY8C3ctxq1tqvaCgkFb8cCA/edit?usp=sharing"",""ยโสธร!J164"")"),0)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IFERROR(__xludf.DUMMYFUNCTION("IMPORTRANGE(""https://docs.google.com/spreadsheets/d/1XL5vhW3sbDhbH9Cz0tuDiY8C3ctxq1tqvaCgkFb8cCA/edit?usp=sharing"",""ยโสธร!I164"")"),0)</f>
        <v>0</v>
      </c>
      <c r="J374" s="197">
        <f ca="1">IFERROR(__xludf.DUMMYFUNCTION("IMPORTRANGE(""https://docs.google.com/spreadsheets/d/1XL5vhW3sbDhbH9Cz0tuDiY8C3ctxq1tqvaCgkFb8cCA/edit?usp=sharing"",""ยโสธร!J164"")"),0)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IFERROR(__xludf.DUMMYFUNCTION("IMPORTRANGE(""https://docs.google.com/spreadsheets/d/1XL5vhW3sbDhbH9Cz0tuDiY8C3ctxq1tqvaCgkFb8cCA/edit?usp=sharing"",""ยโสธร!I270"")"),360)</f>
        <v>360</v>
      </c>
      <c r="J375" s="197">
        <f ca="1">IFERROR(__xludf.DUMMYFUNCTION("IMPORTRANGE(""https://docs.google.com/spreadsheets/d/1XL5vhW3sbDhbH9Cz0tuDiY8C3ctxq1tqvaCgkFb8cCA/edit?usp=sharing"",""ยโสธร!J270"")"),0)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IFERROR(__xludf.DUMMYFUNCTION("IMPORTRANGE(""https://docs.google.com/spreadsheets/d/1XL5vhW3sbDhbH9Cz0tuDiY8C3ctxq1tqvaCgkFb8cCA/edit?usp=sharing"",""ยโสธร!I271"")"),100)</f>
        <v>100</v>
      </c>
      <c r="J376" s="198">
        <f ca="1">IFERROR(__xludf.DUMMYFUNCTION("IMPORTRANGE(""https://docs.google.com/spreadsheets/d/1XL5vhW3sbDhbH9Cz0tuDiY8C3ctxq1tqvaCgkFb8cCA/edit?usp=sharing"",""ยโสธร!J271"")"),0)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IFERROR(__xludf.DUMMYFUNCTION("IMPORTRANGE(""https://docs.google.com/spreadsheets/d/1XL5vhW3sbDhbH9Cz0tuDiY8C3ctxq1tqvaCgkFb8cCA/edit?usp=sharing"",""ยโสธร!I272"")"),260)</f>
        <v>260</v>
      </c>
      <c r="J377" s="213">
        <f ca="1">IFERROR(__xludf.DUMMYFUNCTION("IMPORTRANGE(""https://docs.google.com/spreadsheets/d/1XL5vhW3sbDhbH9Cz0tuDiY8C3ctxq1tqvaCgkFb8cCA/edit?usp=sharing"",""ยโสธร!J272"")"),0)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IFERROR(__xludf.DUMMYFUNCTION("IMPORTRANGE(""https://docs.google.com/spreadsheets/d/1XL5vhW3sbDhbH9Cz0tuDiY8C3ctxq1tqvaCgkFb8cCA/edit?usp=sharing"",""ยโสธร!J273"")"),0)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IFERROR(__xludf.DUMMYFUNCTION("IMPORTRANGE(""https://docs.google.com/spreadsheets/d/1XL5vhW3sbDhbH9Cz0tuDiY8C3ctxq1tqvaCgkFb8cCA/edit?usp=sharing"",""ยโสธร!J274"")"),0)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IFERROR(__xludf.DUMMYFUNCTION("IMPORTRANGE(""https://docs.google.com/spreadsheets/d/1XL5vhW3sbDhbH9Cz0tuDiY8C3ctxq1tqvaCgkFb8cCA/edit?usp=sharing"",""ยโสธร!I275"")"),500)</f>
        <v>500</v>
      </c>
      <c r="J380" s="379">
        <f ca="1">IFERROR(__xludf.DUMMYFUNCTION("IMPORTRANGE(""https://docs.google.com/spreadsheets/d/1XL5vhW3sbDhbH9Cz0tuDiY8C3ctxq1tqvaCgkFb8cCA/edit?usp=sharing"",""ยโสธร!J275"")"),0)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IFERROR(__xludf.DUMMYFUNCTION("IMPORTRANGE(""https://docs.google.com/spreadsheets/d/1XL5vhW3sbDhbH9Cz0tuDiY8C3ctxq1tqvaCgkFb8cCA/edit?usp=sharing"",""ยโสธร!L275"")"),460140)</f>
        <v>460140</v>
      </c>
      <c r="M380" s="381"/>
      <c r="N380" s="381">
        <f ca="1">IFERROR(__xludf.DUMMYFUNCTION("IMPORTRANGE(""https://docs.google.com/spreadsheets/d/1XL5vhW3sbDhbH9Cz0tuDiY8C3ctxq1tqvaCgkFb8cCA/edit?usp=sharing"",""ยโสธร!M275"")"),29600)</f>
        <v>29600</v>
      </c>
      <c r="O380" s="381">
        <f ca="1">+IF(L380&gt;0,N380*100/L380,0)</f>
        <v>6.4328247924544701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IFERROR(__xludf.DUMMYFUNCTION("IMPORTRANGE(""https://docs.google.com/spreadsheets/d/1XL5vhW3sbDhbH9Cz0tuDiY8C3ctxq1tqvaCgkFb8cCA/edit?usp=sharing"",""ยโสธร!I276"")"),50)</f>
        <v>50</v>
      </c>
      <c r="J381" s="379">
        <f ca="1">IFERROR(__xludf.DUMMYFUNCTION("IMPORTRANGE(""https://docs.google.com/spreadsheets/d/1XL5vhW3sbDhbH9Cz0tuDiY8C3ctxq1tqvaCgkFb8cCA/edit?usp=sharing"",""ยโสธร!J276"")"),0)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IFERROR(__xludf.DUMMYFUNCTION("IMPORTRANGE(""https://docs.google.com/spreadsheets/d/1XL5vhW3sbDhbH9Cz0tuDiY8C3ctxq1tqvaCgkFb8cCA/edit?usp=sharing"",""ยโสธร!L277"")"),0)</f>
        <v>0</v>
      </c>
      <c r="M382" s="172"/>
      <c r="N382" s="172">
        <f ca="1">IFERROR(__xludf.DUMMYFUNCTION("IMPORTRANGE(""https://docs.google.com/spreadsheets/d/1XL5vhW3sbDhbH9Cz0tuDiY8C3ctxq1tqvaCgkFb8cCA/edit?usp=sharing"",""ยโสธร!M277"")"),0)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IFERROR(__xludf.DUMMYFUNCTION("IMPORTRANGE(""https://docs.google.com/spreadsheets/d/1XL5vhW3sbDhbH9Cz0tuDiY8C3ctxq1tqvaCgkFb8cCA/edit?usp=sharing"",""ยโสธร!L278"")"),460140)</f>
        <v>460140</v>
      </c>
      <c r="M383" s="173"/>
      <c r="N383" s="173">
        <f ca="1">IFERROR(__xludf.DUMMYFUNCTION("IMPORTRANGE(""https://docs.google.com/spreadsheets/d/1XL5vhW3sbDhbH9Cz0tuDiY8C3ctxq1tqvaCgkFb8cCA/edit?usp=sharing"",""ยโสธร!M278"")"),29600)</f>
        <v>29600</v>
      </c>
      <c r="O383" s="173">
        <f t="shared" ca="1" si="109"/>
        <v>6.4328247924544701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IFERROR(__xludf.DUMMYFUNCTION("IMPORTRANGE(""https://docs.google.com/spreadsheets/d/1XL5vhW3sbDhbH9Cz0tuDiY8C3ctxq1tqvaCgkFb8cCA/edit?usp=sharing"",""ยโสธร!L279"")"),0)</f>
        <v>0</v>
      </c>
      <c r="M384" s="178"/>
      <c r="N384" s="178">
        <f ca="1">IFERROR(__xludf.DUMMYFUNCTION("IMPORTRANGE(""https://docs.google.com/spreadsheets/d/1XL5vhW3sbDhbH9Cz0tuDiY8C3ctxq1tqvaCgkFb8cCA/edit?usp=sharing"",""ยโสธร!M279"")"),0)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IFERROR(__xludf.DUMMYFUNCTION("IMPORTRANGE(""https://docs.google.com/spreadsheets/d/1XL5vhW3sbDhbH9Cz0tuDiY8C3ctxq1tqvaCgkFb8cCA/edit?usp=sharing"",""ยโสธร!L280"")"),460140)</f>
        <v>460140</v>
      </c>
      <c r="M385" s="178"/>
      <c r="N385" s="175">
        <f ca="1">IFERROR(__xludf.DUMMYFUNCTION("IMPORTRANGE(""https://docs.google.com/spreadsheets/d/1XL5vhW3sbDhbH9Cz0tuDiY8C3ctxq1tqvaCgkFb8cCA/edit?usp=sharing"",""ยโสธร!M280"")"),29600)</f>
        <v>29600</v>
      </c>
      <c r="O385" s="178">
        <f t="shared" ca="1" si="109"/>
        <v>6.4328247924544701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IFERROR(__xludf.DUMMYFUNCTION("IMPORTRANGE(""https://docs.google.com/spreadsheets/d/1XL5vhW3sbDhbH9Cz0tuDiY8C3ctxq1tqvaCgkFb8cCA/edit?usp=sharing"",""ยโสธร!M281"")"),25600)</f>
        <v>25600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IFERROR(__xludf.DUMMYFUNCTION("IMPORTRANGE(""https://docs.google.com/spreadsheets/d/1XL5vhW3sbDhbH9Cz0tuDiY8C3ctxq1tqvaCgkFb8cCA/edit?usp=sharing"",""ยโสธร!M282"")"),0)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IFERROR(__xludf.DUMMYFUNCTION("IMPORTRANGE(""https://docs.google.com/spreadsheets/d/1XL5vhW3sbDhbH9Cz0tuDiY8C3ctxq1tqvaCgkFb8cCA/edit?usp=sharing"",""ยโสธร!M283"")"),0)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IFERROR(__xludf.DUMMYFUNCTION("IMPORTRANGE(""https://docs.google.com/spreadsheets/d/1XL5vhW3sbDhbH9Cz0tuDiY8C3ctxq1tqvaCgkFb8cCA/edit?usp=sharing"",""ยโสธร!M284"")"),4000)</f>
        <v>4000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IFERROR(__xludf.DUMMYFUNCTION("IMPORTRANGE(""https://docs.google.com/spreadsheets/d/1XL5vhW3sbDhbH9Cz0tuDiY8C3ctxq1tqvaCgkFb8cCA/edit?usp=sharing"",""ยโสธร!J286"")"),0)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IFERROR(__xludf.DUMMYFUNCTION("IMPORTRANGE(""https://docs.google.com/spreadsheets/d/1XL5vhW3sbDhbH9Cz0tuDiY8C3ctxq1tqvaCgkFb8cCA/edit?usp=sharing"",""ยโสธร!J287"")"),1)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IFERROR(__xludf.DUMMYFUNCTION("IMPORTRANGE(""https://docs.google.com/spreadsheets/d/1XL5vhW3sbDhbH9Cz0tuDiY8C3ctxq1tqvaCgkFb8cCA/edit?usp=sharing"",""ยโสธร!J288"")"),1)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IFERROR(__xludf.DUMMYFUNCTION("IMPORTRANGE(""https://docs.google.com/spreadsheets/d/1XL5vhW3sbDhbH9Cz0tuDiY8C3ctxq1tqvaCgkFb8cCA/edit?usp=sharing"",""ยโสธร!J289"")"),1)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IFERROR(__xludf.DUMMYFUNCTION("IMPORTRANGE(""https://docs.google.com/spreadsheets/d/1XL5vhW3sbDhbH9Cz0tuDiY8C3ctxq1tqvaCgkFb8cCA/edit?usp=sharing"",""ยโสธร!I291"")"),50)</f>
        <v>50</v>
      </c>
      <c r="J396" s="207">
        <f ca="1">IFERROR(__xludf.DUMMYFUNCTION("IMPORTRANGE(""https://docs.google.com/spreadsheets/d/1XL5vhW3sbDhbH9Cz0tuDiY8C3ctxq1tqvaCgkFb8cCA/edit?usp=sharing"",""ยโสธร!J291"")"),0)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IFERROR(__xludf.DUMMYFUNCTION("IMPORTRANGE(""https://docs.google.com/spreadsheets/d/1XL5vhW3sbDhbH9Cz0tuDiY8C3ctxq1tqvaCgkFb8cCA/edit?usp=sharing"",""ยโสธร!I292"")"),500)</f>
        <v>500</v>
      </c>
      <c r="J397" s="207">
        <f ca="1">IFERROR(__xludf.DUMMYFUNCTION("IMPORTRANGE(""https://docs.google.com/spreadsheets/d/1XL5vhW3sbDhbH9Cz0tuDiY8C3ctxq1tqvaCgkFb8cCA/edit?usp=sharing"",""ยโสธร!J292"")"),0)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IFERROR(__xludf.DUMMYFUNCTION("IMPORTRANGE(""https://docs.google.com/spreadsheets/d/1XL5vhW3sbDhbH9Cz0tuDiY8C3ctxq1tqvaCgkFb8cCA/edit?usp=sharing"",""ยโสธร!I293"")"),50)</f>
        <v>50</v>
      </c>
      <c r="J398" s="207">
        <f ca="1">IFERROR(__xludf.DUMMYFUNCTION("IMPORTRANGE(""https://docs.google.com/spreadsheets/d/1XL5vhW3sbDhbH9Cz0tuDiY8C3ctxq1tqvaCgkFb8cCA/edit?usp=sharing"",""ยโสธร!J293"")"),0)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IFERROR(__xludf.DUMMYFUNCTION("IMPORTRANGE(""https://docs.google.com/spreadsheets/d/1XL5vhW3sbDhbH9Cz0tuDiY8C3ctxq1tqvaCgkFb8cCA/edit?usp=sharing"",""ยโสธร!J294"")"),0)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IFERROR(__xludf.DUMMYFUNCTION("IMPORTRANGE(""https://docs.google.com/spreadsheets/d/1XL5vhW3sbDhbH9Cz0tuDiY8C3ctxq1tqvaCgkFb8cCA/edit?usp=sharing"",""ยโสธร!J295"")"),0)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IFERROR(__xludf.DUMMYFUNCTION("IMPORTRANGE(""https://docs.google.com/spreadsheets/d/1XL5vhW3sbDhbH9Cz0tuDiY8C3ctxq1tqvaCgkFb8cCA/edit?usp=sharing"",""ยโสธร!I296"")"),165)</f>
        <v>165</v>
      </c>
      <c r="J401" s="379">
        <f ca="1">IFERROR(__xludf.DUMMYFUNCTION("IMPORTRANGE(""https://docs.google.com/spreadsheets/d/1XL5vhW3sbDhbH9Cz0tuDiY8C3ctxq1tqvaCgkFb8cCA/edit?usp=sharing"",""ยโสธร!J296"")"),135)</f>
        <v>135</v>
      </c>
      <c r="K401" s="380">
        <f t="shared" ref="K401:K402" ca="1" si="111">IF(I401&gt;0,J401*100/I401,0)</f>
        <v>81.818181818181813</v>
      </c>
      <c r="L401" s="381">
        <f ca="1">IFERROR(__xludf.DUMMYFUNCTION("IMPORTRANGE(""https://docs.google.com/spreadsheets/d/1XL5vhW3sbDhbH9Cz0tuDiY8C3ctxq1tqvaCgkFb8cCA/edit?usp=sharing"",""ยโสธร!L296"")"),193190)</f>
        <v>193190</v>
      </c>
      <c r="M401" s="381"/>
      <c r="N401" s="381">
        <f ca="1">IFERROR(__xludf.DUMMYFUNCTION("IMPORTRANGE(""https://docs.google.com/spreadsheets/d/1XL5vhW3sbDhbH9Cz0tuDiY8C3ctxq1tqvaCgkFb8cCA/edit?usp=sharing"",""ยโสธร!M296"")"),30390)</f>
        <v>30390</v>
      </c>
      <c r="O401" s="381">
        <f ca="1">+IF(L401&gt;0,N401*100/L401,0)</f>
        <v>15.730627879289818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IFERROR(__xludf.DUMMYFUNCTION("IMPORTRANGE(""https://docs.google.com/spreadsheets/d/1XL5vhW3sbDhbH9Cz0tuDiY8C3ctxq1tqvaCgkFb8cCA/edit?usp=sharing"",""ยโสธร!I297"")"),55)</f>
        <v>55</v>
      </c>
      <c r="J402" s="379">
        <f ca="1">IFERROR(__xludf.DUMMYFUNCTION("IMPORTRANGE(""https://docs.google.com/spreadsheets/d/1XL5vhW3sbDhbH9Cz0tuDiY8C3ctxq1tqvaCgkFb8cCA/edit?usp=sharing"",""ยโสธร!J297"")"),20)</f>
        <v>20</v>
      </c>
      <c r="K402" s="380">
        <f t="shared" ca="1" si="111"/>
        <v>36.363636363636367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IFERROR(__xludf.DUMMYFUNCTION("IMPORTRANGE(""https://docs.google.com/spreadsheets/d/1XL5vhW3sbDhbH9Cz0tuDiY8C3ctxq1tqvaCgkFb8cCA/edit?usp=sharing"",""ยโสธร!L298"")"),0)</f>
        <v>0</v>
      </c>
      <c r="M403" s="172"/>
      <c r="N403" s="178">
        <f ca="1">IFERROR(__xludf.DUMMYFUNCTION("IMPORTRANGE(""https://docs.google.com/spreadsheets/d/1XL5vhW3sbDhbH9Cz0tuDiY8C3ctxq1tqvaCgkFb8cCA/edit?usp=sharing"",""ยโสธร!M298"")"),0)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IFERROR(__xludf.DUMMYFUNCTION("IMPORTRANGE(""https://docs.google.com/spreadsheets/d/1XL5vhW3sbDhbH9Cz0tuDiY8C3ctxq1tqvaCgkFb8cCA/edit?usp=sharing"",""ยโสธร!L299"")"),193190)</f>
        <v>193190</v>
      </c>
      <c r="M404" s="173"/>
      <c r="N404" s="178">
        <f ca="1">IFERROR(__xludf.DUMMYFUNCTION("IMPORTRANGE(""https://docs.google.com/spreadsheets/d/1XL5vhW3sbDhbH9Cz0tuDiY8C3ctxq1tqvaCgkFb8cCA/edit?usp=sharing"",""ยโสธร!M299"")"),30390)</f>
        <v>30390</v>
      </c>
      <c r="O404" s="178">
        <f t="shared" ca="1" si="112"/>
        <v>15.730627879289818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IFERROR(__xludf.DUMMYFUNCTION("IMPORTRANGE(""https://docs.google.com/spreadsheets/d/1XL5vhW3sbDhbH9Cz0tuDiY8C3ctxq1tqvaCgkFb8cCA/edit?usp=sharing"",""ยโสธร!L300"")"),0)</f>
        <v>0</v>
      </c>
      <c r="M405" s="178"/>
      <c r="N405" s="178">
        <f ca="1">IFERROR(__xludf.DUMMYFUNCTION("IMPORTRANGE(""https://docs.google.com/spreadsheets/d/1XL5vhW3sbDhbH9Cz0tuDiY8C3ctxq1tqvaCgkFb8cCA/edit?usp=sharing"",""ยโสธร!M300"")"),0)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IFERROR(__xludf.DUMMYFUNCTION("IMPORTRANGE(""https://docs.google.com/spreadsheets/d/1XL5vhW3sbDhbH9Cz0tuDiY8C3ctxq1tqvaCgkFb8cCA/edit?usp=sharing"",""ยโสธร!L301"")"),193190)</f>
        <v>193190</v>
      </c>
      <c r="M406" s="178"/>
      <c r="N406" s="178">
        <f ca="1">IFERROR(__xludf.DUMMYFUNCTION("IMPORTRANGE(""https://docs.google.com/spreadsheets/d/1XL5vhW3sbDhbH9Cz0tuDiY8C3ctxq1tqvaCgkFb8cCA/edit?usp=sharing"",""ยโสธร!M301"")"),30390)</f>
        <v>30390</v>
      </c>
      <c r="O406" s="178">
        <f t="shared" ca="1" si="112"/>
        <v>15.730627879289818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IFERROR(__xludf.DUMMYFUNCTION("IMPORTRANGE(""https://docs.google.com/spreadsheets/d/1XL5vhW3sbDhbH9Cz0tuDiY8C3ctxq1tqvaCgkFb8cCA/edit?usp=sharing"",""ยโสธร!M302"")"),27880)</f>
        <v>27880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IFERROR(__xludf.DUMMYFUNCTION("IMPORTRANGE(""https://docs.google.com/spreadsheets/d/1XL5vhW3sbDhbH9Cz0tuDiY8C3ctxq1tqvaCgkFb8cCA/edit?usp=sharing"",""ยโสธร!M303"")"),0)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IFERROR(__xludf.DUMMYFUNCTION("IMPORTRANGE(""https://docs.google.com/spreadsheets/d/1XL5vhW3sbDhbH9Cz0tuDiY8C3ctxq1tqvaCgkFb8cCA/edit?usp=sharing"",""ยโสธร!M304"")"),0)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IFERROR(__xludf.DUMMYFUNCTION("IMPORTRANGE(""https://docs.google.com/spreadsheets/d/1XL5vhW3sbDhbH9Cz0tuDiY8C3ctxq1tqvaCgkFb8cCA/edit?usp=sharing"",""ยโสธร!M305"")"),2510)</f>
        <v>2510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IFERROR(__xludf.DUMMYFUNCTION("IMPORTRANGE(""https://docs.google.com/spreadsheets/d/1XL5vhW3sbDhbH9Cz0tuDiY8C3ctxq1tqvaCgkFb8cCA/edit?usp=sharing"",""ยโสธร!J307"")"),0)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IFERROR(__xludf.DUMMYFUNCTION("IMPORTRANGE(""https://docs.google.com/spreadsheets/d/1XL5vhW3sbDhbH9Cz0tuDiY8C3ctxq1tqvaCgkFb8cCA/edit?usp=sharing"",""ยโสธร!J308"")"),1)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IFERROR(__xludf.DUMMYFUNCTION("IMPORTRANGE(""https://docs.google.com/spreadsheets/d/1XL5vhW3sbDhbH9Cz0tuDiY8C3ctxq1tqvaCgkFb8cCA/edit?usp=sharing"",""ยโสธร!J309"")"),1)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IFERROR(__xludf.DUMMYFUNCTION("IMPORTRANGE(""https://docs.google.com/spreadsheets/d/1XL5vhW3sbDhbH9Cz0tuDiY8C3ctxq1tqvaCgkFb8cCA/edit?usp=sharing"",""ยโสธร!J310"")"),1)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IFERROR(__xludf.DUMMYFUNCTION("IMPORTRANGE(""https://docs.google.com/spreadsheets/d/1XL5vhW3sbDhbH9Cz0tuDiY8C3ctxq1tqvaCgkFb8cCA/edit?usp=sharing"",""ยโสธร!I311"")"),55)</f>
        <v>55</v>
      </c>
      <c r="J416" s="210">
        <f ca="1">IFERROR(__xludf.DUMMYFUNCTION("IMPORTRANGE(""https://docs.google.com/spreadsheets/d/1XL5vhW3sbDhbH9Cz0tuDiY8C3ctxq1tqvaCgkFb8cCA/edit?usp=sharing"",""ยโสธร!J311"")"),20)</f>
        <v>20</v>
      </c>
      <c r="K416" s="211">
        <f t="shared" ref="K416:K432" ca="1" si="113">IF(I416&gt;0,J416*100/I416,0)</f>
        <v>36.363636363636367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IFERROR(__xludf.DUMMYFUNCTION("IMPORTRANGE(""https://docs.google.com/spreadsheets/d/1XL5vhW3sbDhbH9Cz0tuDiY8C3ctxq1tqvaCgkFb8cCA/edit?usp=sharing"",""ยโสธร!I312"")"),20)</f>
        <v>20</v>
      </c>
      <c r="J417" s="400">
        <f ca="1">IFERROR(__xludf.DUMMYFUNCTION("IMPORTRANGE(""https://docs.google.com/spreadsheets/d/1XL5vhW3sbDhbH9Cz0tuDiY8C3ctxq1tqvaCgkFb8cCA/edit?usp=sharing"",""ยโสธร!J312"")"),20)</f>
        <v>20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IFERROR(__xludf.DUMMYFUNCTION("IMPORTRANGE(""https://docs.google.com/spreadsheets/d/1XL5vhW3sbDhbH9Cz0tuDiY8C3ctxq1tqvaCgkFb8cCA/edit?usp=sharing"",""ยโสธร!I313"")"),60)</f>
        <v>60</v>
      </c>
      <c r="J418" s="401">
        <f ca="1">IFERROR(__xludf.DUMMYFUNCTION("IMPORTRANGE(""https://docs.google.com/spreadsheets/d/1XL5vhW3sbDhbH9Cz0tuDiY8C3ctxq1tqvaCgkFb8cCA/edit?usp=sharing"",""ยโสธร!J313"")"),60)</f>
        <v>60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IFERROR(__xludf.DUMMYFUNCTION("IMPORTRANGE(""https://docs.google.com/spreadsheets/d/1XL5vhW3sbDhbH9Cz0tuDiY8C3ctxq1tqvaCgkFb8cCA/edit?usp=sharing"",""ยโสธร!I314"")"),20)</f>
        <v>20</v>
      </c>
      <c r="J419" s="402">
        <f ca="1">IFERROR(__xludf.DUMMYFUNCTION("IMPORTRANGE(""https://docs.google.com/spreadsheets/d/1XL5vhW3sbDhbH9Cz0tuDiY8C3ctxq1tqvaCgkFb8cCA/edit?usp=sharing"",""ยโสธร!J314"")"),20)</f>
        <v>20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IFERROR(__xludf.DUMMYFUNCTION("IMPORTRANGE(""https://docs.google.com/spreadsheets/d/1XL5vhW3sbDhbH9Cz0tuDiY8C3ctxq1tqvaCgkFb8cCA/edit?usp=sharing"",""ยโสธร!I315"")"),20)</f>
        <v>20</v>
      </c>
      <c r="J420" s="402">
        <f ca="1">IFERROR(__xludf.DUMMYFUNCTION("IMPORTRANGE(""https://docs.google.com/spreadsheets/d/1XL5vhW3sbDhbH9Cz0tuDiY8C3ctxq1tqvaCgkFb8cCA/edit?usp=sharing"",""ยโสธร!J315"")"),20)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IFERROR(__xludf.DUMMYFUNCTION("IMPORTRANGE(""https://docs.google.com/spreadsheets/d/1XL5vhW3sbDhbH9Cz0tuDiY8C3ctxq1tqvaCgkFb8cCA/edit?usp=sharing"",""ยโสธร!I316"")"),25)</f>
        <v>25</v>
      </c>
      <c r="J421" s="400">
        <f ca="1">IFERROR(__xludf.DUMMYFUNCTION("IMPORTRANGE(""https://docs.google.com/spreadsheets/d/1XL5vhW3sbDhbH9Cz0tuDiY8C3ctxq1tqvaCgkFb8cCA/edit?usp=sharing"",""ยโสธร!J316"")"),0)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IFERROR(__xludf.DUMMYFUNCTION("IMPORTRANGE(""https://docs.google.com/spreadsheets/d/1XL5vhW3sbDhbH9Cz0tuDiY8C3ctxq1tqvaCgkFb8cCA/edit?usp=sharing"",""ยโสธร!I317"")"),75)</f>
        <v>75</v>
      </c>
      <c r="J422" s="401">
        <f ca="1">IFERROR(__xludf.DUMMYFUNCTION("IMPORTRANGE(""https://docs.google.com/spreadsheets/d/1XL5vhW3sbDhbH9Cz0tuDiY8C3ctxq1tqvaCgkFb8cCA/edit?usp=sharing"",""ยโสธร!J317"")"),75)</f>
        <v>75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IFERROR(__xludf.DUMMYFUNCTION("IMPORTRANGE(""https://docs.google.com/spreadsheets/d/1XL5vhW3sbDhbH9Cz0tuDiY8C3ctxq1tqvaCgkFb8cCA/edit?usp=sharing"",""ยโสธร!I318"")"),25)</f>
        <v>25</v>
      </c>
      <c r="J423" s="402">
        <f ca="1">IFERROR(__xludf.DUMMYFUNCTION("IMPORTRANGE(""https://docs.google.com/spreadsheets/d/1XL5vhW3sbDhbH9Cz0tuDiY8C3ctxq1tqvaCgkFb8cCA/edit?usp=sharing"",""ยโสธร!J318"")"),25)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IFERROR(__xludf.DUMMYFUNCTION("IMPORTRANGE(""https://docs.google.com/spreadsheets/d/1XL5vhW3sbDhbH9Cz0tuDiY8C3ctxq1tqvaCgkFb8cCA/edit?usp=sharing"",""ยโสธร!I319"")"),25)</f>
        <v>25</v>
      </c>
      <c r="J424" s="402">
        <f ca="1">IFERROR(__xludf.DUMMYFUNCTION("IMPORTRANGE(""https://docs.google.com/spreadsheets/d/1XL5vhW3sbDhbH9Cz0tuDiY8C3ctxq1tqvaCgkFb8cCA/edit?usp=sharing"",""ยโสธร!J319"")"),0)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IFERROR(__xludf.DUMMYFUNCTION("IMPORTRANGE(""https://docs.google.com/spreadsheets/d/1XL5vhW3sbDhbH9Cz0tuDiY8C3ctxq1tqvaCgkFb8cCA/edit?usp=sharing"",""ยโสธร!I320"")"),25)</f>
        <v>25</v>
      </c>
      <c r="J425" s="402">
        <f ca="1">IFERROR(__xludf.DUMMYFUNCTION("IMPORTRANGE(""https://docs.google.com/spreadsheets/d/1XL5vhW3sbDhbH9Cz0tuDiY8C3ctxq1tqvaCgkFb8cCA/edit?usp=sharing"",""ยโสธร!J320"")"),0)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IFERROR(__xludf.DUMMYFUNCTION("IMPORTRANGE(""https://docs.google.com/spreadsheets/d/1XL5vhW3sbDhbH9Cz0tuDiY8C3ctxq1tqvaCgkFb8cCA/edit?usp=sharing"",""ยโสธร!I321"")"),10)</f>
        <v>10</v>
      </c>
      <c r="J426" s="400">
        <f ca="1">IFERROR(__xludf.DUMMYFUNCTION("IMPORTRANGE(""https://docs.google.com/spreadsheets/d/1XL5vhW3sbDhbH9Cz0tuDiY8C3ctxq1tqvaCgkFb8cCA/edit?usp=sharing"",""ยโสธร!J321"")"),0)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IFERROR(__xludf.DUMMYFUNCTION("IMPORTRANGE(""https://docs.google.com/spreadsheets/d/1XL5vhW3sbDhbH9Cz0tuDiY8C3ctxq1tqvaCgkFb8cCA/edit?usp=sharing"",""ยโสธร!I322"")"),30)</f>
        <v>30</v>
      </c>
      <c r="J427" s="401">
        <f ca="1">IFERROR(__xludf.DUMMYFUNCTION("IMPORTRANGE(""https://docs.google.com/spreadsheets/d/1XL5vhW3sbDhbH9Cz0tuDiY8C3ctxq1tqvaCgkFb8cCA/edit?usp=sharing"",""ยโสธร!J322"")"),0)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IFERROR(__xludf.DUMMYFUNCTION("IMPORTRANGE(""https://docs.google.com/spreadsheets/d/1XL5vhW3sbDhbH9Cz0tuDiY8C3ctxq1tqvaCgkFb8cCA/edit?usp=sharing"",""ยโสธร!I323"")"),10)</f>
        <v>10</v>
      </c>
      <c r="J428" s="402">
        <f ca="1">IFERROR(__xludf.DUMMYFUNCTION("IMPORTRANGE(""https://docs.google.com/spreadsheets/d/1XL5vhW3sbDhbH9Cz0tuDiY8C3ctxq1tqvaCgkFb8cCA/edit?usp=sharing"",""ยโสธร!J323"")"),0)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IFERROR(__xludf.DUMMYFUNCTION("IMPORTRANGE(""https://docs.google.com/spreadsheets/d/1XL5vhW3sbDhbH9Cz0tuDiY8C3ctxq1tqvaCgkFb8cCA/edit?usp=sharing"",""ยโสธร!I324"")"),10)</f>
        <v>10</v>
      </c>
      <c r="J429" s="402">
        <f ca="1">IFERROR(__xludf.DUMMYFUNCTION("IMPORTRANGE(""https://docs.google.com/spreadsheets/d/1XL5vhW3sbDhbH9Cz0tuDiY8C3ctxq1tqvaCgkFb8cCA/edit?usp=sharing"",""ยโสธร!J324"")"),0)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IFERROR(__xludf.DUMMYFUNCTION("IMPORTRANGE(""https://docs.google.com/spreadsheets/d/1XL5vhW3sbDhbH9Cz0tuDiY8C3ctxq1tqvaCgkFb8cCA/edit?usp=sharing"",""ยโสธร!I325"")"),45)</f>
        <v>45</v>
      </c>
      <c r="J430" s="400">
        <f ca="1">IFERROR(__xludf.DUMMYFUNCTION("IMPORTRANGE(""https://docs.google.com/spreadsheets/d/1XL5vhW3sbDhbH9Cz0tuDiY8C3ctxq1tqvaCgkFb8cCA/edit?usp=sharing"",""ยโสธร!J325"")"),0)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IFERROR(__xludf.DUMMYFUNCTION("IMPORTRANGE(""https://docs.google.com/spreadsheets/d/1XL5vhW3sbDhbH9Cz0tuDiY8C3ctxq1tqvaCgkFb8cCA/edit?usp=sharing"",""ยโสธร!I326"")"),20)</f>
        <v>20</v>
      </c>
      <c r="J431" s="402">
        <f ca="1">IFERROR(__xludf.DUMMYFUNCTION("IMPORTRANGE(""https://docs.google.com/spreadsheets/d/1XL5vhW3sbDhbH9Cz0tuDiY8C3ctxq1tqvaCgkFb8cCA/edit?usp=sharing"",""ยโสธร!J326"")"),0)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IFERROR(__xludf.DUMMYFUNCTION("IMPORTRANGE(""https://docs.google.com/spreadsheets/d/1XL5vhW3sbDhbH9Cz0tuDiY8C3ctxq1tqvaCgkFb8cCA/edit?usp=sharing"",""ยโสธร!I327"")"),25)</f>
        <v>25</v>
      </c>
      <c r="J432" s="402">
        <f ca="1">IFERROR(__xludf.DUMMYFUNCTION("IMPORTRANGE(""https://docs.google.com/spreadsheets/d/1XL5vhW3sbDhbH9Cz0tuDiY8C3ctxq1tqvaCgkFb8cCA/edit?usp=sharing"",""ยโสธร!J327"")"),0)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IFERROR(__xludf.DUMMYFUNCTION("IMPORTRANGE(""https://docs.google.com/spreadsheets/d/1XL5vhW3sbDhbH9Cz0tuDiY8C3ctxq1tqvaCgkFb8cCA/edit?usp=sharing"",""ยโสธร!J328"")"),0)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IFERROR(__xludf.DUMMYFUNCTION("IMPORTRANGE(""https://docs.google.com/spreadsheets/d/1XL5vhW3sbDhbH9Cz0tuDiY8C3ctxq1tqvaCgkFb8cCA/edit?usp=sharing"",""ยโสธร!J329"")"),0)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IFERROR(__xludf.DUMMYFUNCTION("IMPORTRANGE(""https://docs.google.com/spreadsheets/d/1XL5vhW3sbDhbH9Cz0tuDiY8C3ctxq1tqvaCgkFb8cCA/edit?usp=sharing"",""ยโสธร!I330"")"),15)</f>
        <v>15</v>
      </c>
      <c r="J435" s="418">
        <f ca="1">IFERROR(__xludf.DUMMYFUNCTION("IMPORTRANGE(""https://docs.google.com/spreadsheets/d/1XL5vhW3sbDhbH9Cz0tuDiY8C3ctxq1tqvaCgkFb8cCA/edit?usp=sharing"",""ยโสธร!J330"")"),15)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IFERROR(__xludf.DUMMYFUNCTION("IMPORTRANGE(""https://docs.google.com/spreadsheets/d/1XL5vhW3sbDhbH9Cz0tuDiY8C3ctxq1tqvaCgkFb8cCA/edit?usp=sharing"",""ยโสธร!L330"")"),83000)</f>
        <v>83000</v>
      </c>
      <c r="M435" s="420"/>
      <c r="N435" s="420">
        <f ca="1">IFERROR(__xludf.DUMMYFUNCTION("IMPORTRANGE(""https://docs.google.com/spreadsheets/d/1XL5vhW3sbDhbH9Cz0tuDiY8C3ctxq1tqvaCgkFb8cCA/edit?usp=sharing"",""ยโสธร!M330"")"),50980)</f>
        <v>50980</v>
      </c>
      <c r="O435" s="420">
        <f t="shared" ref="O435:O439" ca="1" si="114">+IF(L435&gt;0,N435*100/L435,0)</f>
        <v>61.421686746987952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IFERROR(__xludf.DUMMYFUNCTION("IMPORTRANGE(""https://docs.google.com/spreadsheets/d/1XL5vhW3sbDhbH9Cz0tuDiY8C3ctxq1tqvaCgkFb8cCA/edit?usp=sharing"",""ยโสธร!L331"")"),0)</f>
        <v>0</v>
      </c>
      <c r="M436" s="172"/>
      <c r="N436" s="178">
        <f ca="1">IFERROR(__xludf.DUMMYFUNCTION("IMPORTRANGE(""https://docs.google.com/spreadsheets/d/1XL5vhW3sbDhbH9Cz0tuDiY8C3ctxq1tqvaCgkFb8cCA/edit?usp=sharing"",""ยโสธร!M331"")"),0)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IFERROR(__xludf.DUMMYFUNCTION("IMPORTRANGE(""https://docs.google.com/spreadsheets/d/1XL5vhW3sbDhbH9Cz0tuDiY8C3ctxq1tqvaCgkFb8cCA/edit?usp=sharing"",""ยโสธร!L332"")"),83000)</f>
        <v>83000</v>
      </c>
      <c r="M437" s="173"/>
      <c r="N437" s="178">
        <f ca="1">IFERROR(__xludf.DUMMYFUNCTION("IMPORTRANGE(""https://docs.google.com/spreadsheets/d/1XL5vhW3sbDhbH9Cz0tuDiY8C3ctxq1tqvaCgkFb8cCA/edit?usp=sharing"",""ยโสธร!M332"")"),50980)</f>
        <v>50980</v>
      </c>
      <c r="O437" s="178">
        <f t="shared" ca="1" si="114"/>
        <v>61.421686746987952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IFERROR(__xludf.DUMMYFUNCTION("IMPORTRANGE(""https://docs.google.com/spreadsheets/d/1XL5vhW3sbDhbH9Cz0tuDiY8C3ctxq1tqvaCgkFb8cCA/edit?usp=sharing"",""ยโสธร!L333"")"),0)</f>
        <v>0</v>
      </c>
      <c r="M438" s="178"/>
      <c r="N438" s="178">
        <f ca="1">IFERROR(__xludf.DUMMYFUNCTION("IMPORTRANGE(""https://docs.google.com/spreadsheets/d/1XL5vhW3sbDhbH9Cz0tuDiY8C3ctxq1tqvaCgkFb8cCA/edit?usp=sharing"",""ยโสธร!M333"")"),0)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IFERROR(__xludf.DUMMYFUNCTION("IMPORTRANGE(""https://docs.google.com/spreadsheets/d/1XL5vhW3sbDhbH9Cz0tuDiY8C3ctxq1tqvaCgkFb8cCA/edit?usp=sharing"",""ยโสธร!L334"")"),83000)</f>
        <v>83000</v>
      </c>
      <c r="M439" s="178"/>
      <c r="N439" s="178">
        <f ca="1">IFERROR(__xludf.DUMMYFUNCTION("IMPORTRANGE(""https://docs.google.com/spreadsheets/d/1XL5vhW3sbDhbH9Cz0tuDiY8C3ctxq1tqvaCgkFb8cCA/edit?usp=sharing"",""ยโสธร!M334"")"),50980)</f>
        <v>50980</v>
      </c>
      <c r="O439" s="178">
        <f t="shared" ca="1" si="114"/>
        <v>61.421686746987952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IFERROR(__xludf.DUMMYFUNCTION("IMPORTRANGE(""https://docs.google.com/spreadsheets/d/1XL5vhW3sbDhbH9Cz0tuDiY8C3ctxq1tqvaCgkFb8cCA/edit?usp=sharing"",""ยโสธร!M335"")"),48560)</f>
        <v>48560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IFERROR(__xludf.DUMMYFUNCTION("IMPORTRANGE(""https://docs.google.com/spreadsheets/d/1XL5vhW3sbDhbH9Cz0tuDiY8C3ctxq1tqvaCgkFb8cCA/edit?usp=sharing"",""ยโสธร!M336"")"),0)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IFERROR(__xludf.DUMMYFUNCTION("IMPORTRANGE(""https://docs.google.com/spreadsheets/d/1XL5vhW3sbDhbH9Cz0tuDiY8C3ctxq1tqvaCgkFb8cCA/edit?usp=sharing"",""ยโสธร!M337"")"),0)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IFERROR(__xludf.DUMMYFUNCTION("IMPORTRANGE(""https://docs.google.com/spreadsheets/d/1XL5vhW3sbDhbH9Cz0tuDiY8C3ctxq1tqvaCgkFb8cCA/edit?usp=sharing"",""ยโสธร!M338"")"),2420)</f>
        <v>2420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IFERROR(__xludf.DUMMYFUNCTION("IMPORTRANGE(""https://docs.google.com/spreadsheets/d/1XL5vhW3sbDhbH9Cz0tuDiY8C3ctxq1tqvaCgkFb8cCA/edit?usp=sharing"",""ยโสธร!J340"")"),0)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IFERROR(__xludf.DUMMYFUNCTION("IMPORTRANGE(""https://docs.google.com/spreadsheets/d/1XL5vhW3sbDhbH9Cz0tuDiY8C3ctxq1tqvaCgkFb8cCA/edit?usp=sharing"",""ยโสธร!J341"")"),1)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IFERROR(__xludf.DUMMYFUNCTION("IMPORTRANGE(""https://docs.google.com/spreadsheets/d/1XL5vhW3sbDhbH9Cz0tuDiY8C3ctxq1tqvaCgkFb8cCA/edit?usp=sharing"",""ยโสธร!J342"")"),1)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IFERROR(__xludf.DUMMYFUNCTION("IMPORTRANGE(""https://docs.google.com/spreadsheets/d/1XL5vhW3sbDhbH9Cz0tuDiY8C3ctxq1tqvaCgkFb8cCA/edit?usp=sharing"",""ยโสธร!J343"")"),1)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IFERROR(__xludf.DUMMYFUNCTION("IMPORTRANGE(""https://docs.google.com/spreadsheets/d/1XL5vhW3sbDhbH9Cz0tuDiY8C3ctxq1tqvaCgkFb8cCA/edit?usp=sharing"",""ยโสธร!I344"")"),15)</f>
        <v>15</v>
      </c>
      <c r="J449" s="210">
        <f ca="1">IFERROR(__xludf.DUMMYFUNCTION("IMPORTRANGE(""https://docs.google.com/spreadsheets/d/1XL5vhW3sbDhbH9Cz0tuDiY8C3ctxq1tqvaCgkFb8cCA/edit?usp=sharing"",""ยโสธร!J344"")"),15)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IFERROR(__xludf.DUMMYFUNCTION("IMPORTRANGE(""https://docs.google.com/spreadsheets/d/1XL5vhW3sbDhbH9Cz0tuDiY8C3ctxq1tqvaCgkFb8cCA/edit?usp=sharing"",""ยโสธร!I345"")"),15)</f>
        <v>15</v>
      </c>
      <c r="J450" s="198">
        <f ca="1">IFERROR(__xludf.DUMMYFUNCTION("IMPORTRANGE(""https://docs.google.com/spreadsheets/d/1XL5vhW3sbDhbH9Cz0tuDiY8C3ctxq1tqvaCgkFb8cCA/edit?usp=sharing"",""ยโสธร!J345"")"),15)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IFERROR(__xludf.DUMMYFUNCTION("IMPORTRANGE(""https://docs.google.com/spreadsheets/d/1XL5vhW3sbDhbH9Cz0tuDiY8C3ctxq1tqvaCgkFb8cCA/edit?usp=sharing"",""ยโสธร!I346"")"),0)</f>
        <v>0</v>
      </c>
      <c r="J451" s="197">
        <f ca="1">IFERROR(__xludf.DUMMYFUNCTION("IMPORTRANGE(""https://docs.google.com/spreadsheets/d/1XL5vhW3sbDhbH9Cz0tuDiY8C3ctxq1tqvaCgkFb8cCA/edit?usp=sharing"",""ยโสธร!J346"")"),0)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IFERROR(__xludf.DUMMYFUNCTION("IMPORTRANGE(""https://docs.google.com/spreadsheets/d/1XL5vhW3sbDhbH9Cz0tuDiY8C3ctxq1tqvaCgkFb8cCA/edit?usp=sharing"",""ยโสธร!I347"")"),0)</f>
        <v>0</v>
      </c>
      <c r="J452" s="197">
        <f ca="1">IFERROR(__xludf.DUMMYFUNCTION("IMPORTRANGE(""https://docs.google.com/spreadsheets/d/1XL5vhW3sbDhbH9Cz0tuDiY8C3ctxq1tqvaCgkFb8cCA/edit?usp=sharing"",""ยโสธร!J347"")"),0)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IFERROR(__xludf.DUMMYFUNCTION("IMPORTRANGE(""https://docs.google.com/spreadsheets/d/1XL5vhW3sbDhbH9Cz0tuDiY8C3ctxq1tqvaCgkFb8cCA/edit?usp=sharing"",""ยโสธร!J348"")"),0)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IFERROR(__xludf.DUMMYFUNCTION("IMPORTRANGE(""https://docs.google.com/spreadsheets/d/1XL5vhW3sbDhbH9Cz0tuDiY8C3ctxq1tqvaCgkFb8cCA/edit?usp=sharing"",""ยโสธร!J349"")"),0)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IFERROR(__xludf.DUMMYFUNCTION("IMPORTRANGE(""https://docs.google.com/spreadsheets/d/1XL5vhW3sbDhbH9Cz0tuDiY8C3ctxq1tqvaCgkFb8cCA/edit?usp=sharing"",""ยโสธร!I350"")"),44306)</f>
        <v>44306</v>
      </c>
      <c r="J455" s="379">
        <f ca="1">IFERROR(__xludf.DUMMYFUNCTION("IMPORTRANGE(""https://docs.google.com/spreadsheets/d/1XL5vhW3sbDhbH9Cz0tuDiY8C3ctxq1tqvaCgkFb8cCA/edit?usp=sharing"",""ยโสธร!J350"")"),0)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IFERROR(__xludf.DUMMYFUNCTION("IMPORTRANGE(""https://docs.google.com/spreadsheets/d/1XL5vhW3sbDhbH9Cz0tuDiY8C3ctxq1tqvaCgkFb8cCA/edit?usp=sharing"",""ยโสธร!L350"")"),452063)</f>
        <v>452063</v>
      </c>
      <c r="M455" s="381"/>
      <c r="N455" s="381">
        <f ca="1">IFERROR(__xludf.DUMMYFUNCTION("IMPORTRANGE(""https://docs.google.com/spreadsheets/d/1XL5vhW3sbDhbH9Cz0tuDiY8C3ctxq1tqvaCgkFb8cCA/edit?usp=sharing"",""ยโสธร!M350"")"),61273)</f>
        <v>61273</v>
      </c>
      <c r="O455" s="381">
        <f t="shared" ref="O455:O459" ca="1" si="116">+IF(L455&gt;0,N455*100/L455,0)</f>
        <v>13.554084275864204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IFERROR(__xludf.DUMMYFUNCTION("IMPORTRANGE(""https://docs.google.com/spreadsheets/d/1XL5vhW3sbDhbH9Cz0tuDiY8C3ctxq1tqvaCgkFb8cCA/edit?usp=sharing"",""ยโสธร!L351"")"),0)</f>
        <v>0</v>
      </c>
      <c r="M456" s="172"/>
      <c r="N456" s="178">
        <f ca="1">IFERROR(__xludf.DUMMYFUNCTION("IMPORTRANGE(""https://docs.google.com/spreadsheets/d/1XL5vhW3sbDhbH9Cz0tuDiY8C3ctxq1tqvaCgkFb8cCA/edit?usp=sharing"",""ยโสธร!M351"")"),0)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IFERROR(__xludf.DUMMYFUNCTION("IMPORTRANGE(""https://docs.google.com/spreadsheets/d/1XL5vhW3sbDhbH9Cz0tuDiY8C3ctxq1tqvaCgkFb8cCA/edit?usp=sharing"",""ยโสธร!L352"")"),452063)</f>
        <v>452063</v>
      </c>
      <c r="M457" s="173"/>
      <c r="N457" s="178">
        <f ca="1">IFERROR(__xludf.DUMMYFUNCTION("IMPORTRANGE(""https://docs.google.com/spreadsheets/d/1XL5vhW3sbDhbH9Cz0tuDiY8C3ctxq1tqvaCgkFb8cCA/edit?usp=sharing"",""ยโสธร!M352"")"),61273)</f>
        <v>61273</v>
      </c>
      <c r="O457" s="178">
        <f t="shared" ca="1" si="116"/>
        <v>13.554084275864204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IFERROR(__xludf.DUMMYFUNCTION("IMPORTRANGE(""https://docs.google.com/spreadsheets/d/1XL5vhW3sbDhbH9Cz0tuDiY8C3ctxq1tqvaCgkFb8cCA/edit?usp=sharing"",""ยโสธร!L353"")"),0)</f>
        <v>0</v>
      </c>
      <c r="M458" s="178"/>
      <c r="N458" s="178">
        <f ca="1">IFERROR(__xludf.DUMMYFUNCTION("IMPORTRANGE(""https://docs.google.com/spreadsheets/d/1XL5vhW3sbDhbH9Cz0tuDiY8C3ctxq1tqvaCgkFb8cCA/edit?usp=sharing"",""ยโสธร!M353"")"),0)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IFERROR(__xludf.DUMMYFUNCTION("IMPORTRANGE(""https://docs.google.com/spreadsheets/d/1XL5vhW3sbDhbH9Cz0tuDiY8C3ctxq1tqvaCgkFb8cCA/edit?usp=sharing"",""ยโสธร!L354"")"),452063)</f>
        <v>452063</v>
      </c>
      <c r="M459" s="178"/>
      <c r="N459" s="178">
        <f ca="1">IFERROR(__xludf.DUMMYFUNCTION("IMPORTRANGE(""https://docs.google.com/spreadsheets/d/1XL5vhW3sbDhbH9Cz0tuDiY8C3ctxq1tqvaCgkFb8cCA/edit?usp=sharing"",""ยโสธร!M354"")"),61273)</f>
        <v>61273</v>
      </c>
      <c r="O459" s="178">
        <f t="shared" ca="1" si="116"/>
        <v>13.554084275864204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IFERROR(__xludf.DUMMYFUNCTION("IMPORTRANGE(""https://docs.google.com/spreadsheets/d/1XL5vhW3sbDhbH9Cz0tuDiY8C3ctxq1tqvaCgkFb8cCA/edit?usp=sharing"",""ยโสธร!M355"")"),0)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IFERROR(__xludf.DUMMYFUNCTION("IMPORTRANGE(""https://docs.google.com/spreadsheets/d/1XL5vhW3sbDhbH9Cz0tuDiY8C3ctxq1tqvaCgkFb8cCA/edit?usp=sharing"",""ยโสธร!M356"")"),0)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IFERROR(__xludf.DUMMYFUNCTION("IMPORTRANGE(""https://docs.google.com/spreadsheets/d/1XL5vhW3sbDhbH9Cz0tuDiY8C3ctxq1tqvaCgkFb8cCA/edit?usp=sharing"",""ยโสธร!M357"")"),42533)</f>
        <v>42533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IFERROR(__xludf.DUMMYFUNCTION("IMPORTRANGE(""https://docs.google.com/spreadsheets/d/1XL5vhW3sbDhbH9Cz0tuDiY8C3ctxq1tqvaCgkFb8cCA/edit?usp=sharing"",""ยโสธร!M358"")"),18740)</f>
        <v>18740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IFERROR(__xludf.DUMMYFUNCTION("IMPORTRANGE(""https://docs.google.com/spreadsheets/d/1XL5vhW3sbDhbH9Cz0tuDiY8C3ctxq1tqvaCgkFb8cCA/edit?usp=sharing"",""ยโสธร!I359"")"),44306)</f>
        <v>44306</v>
      </c>
      <c r="J464" s="276">
        <f ca="1">IFERROR(__xludf.DUMMYFUNCTION("IMPORTRANGE(""https://docs.google.com/spreadsheets/d/1XL5vhW3sbDhbH9Cz0tuDiY8C3ctxq1tqvaCgkFb8cCA/edit?usp=sharing"",""ยโสธร!J359"")"),0)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IFERROR(__xludf.DUMMYFUNCTION("IMPORTRANGE(""https://docs.google.com/spreadsheets/d/1XL5vhW3sbDhbH9Cz0tuDiY8C3ctxq1tqvaCgkFb8cCA/edit?usp=sharing"",""ยโสธร!I360"")"),44306)</f>
        <v>44306</v>
      </c>
      <c r="J465" s="428">
        <f ca="1">IFERROR(__xludf.DUMMYFUNCTION("IMPORTRANGE(""https://docs.google.com/spreadsheets/d/1XL5vhW3sbDhbH9Cz0tuDiY8C3ctxq1tqvaCgkFb8cCA/edit?usp=sharing"",""ยโสธร!J360"")"),46326)</f>
        <v>46326</v>
      </c>
      <c r="K465" s="211">
        <f t="shared" ca="1" si="117"/>
        <v>104.55920191396199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IFERROR(__xludf.DUMMYFUNCTION("IMPORTRANGE(""https://docs.google.com/spreadsheets/d/1XL5vhW3sbDhbH9Cz0tuDiY8C3ctxq1tqvaCgkFb8cCA/edit?usp=sharing"",""ยโสธร!I361"")"),4858)</f>
        <v>4858</v>
      </c>
      <c r="J466" s="428">
        <f ca="1">IFERROR(__xludf.DUMMYFUNCTION("IMPORTRANGE(""https://docs.google.com/spreadsheets/d/1XL5vhW3sbDhbH9Cz0tuDiY8C3ctxq1tqvaCgkFb8cCA/edit?usp=sharing"",""ยโสธร!J361"")"),4858)</f>
        <v>4858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IFERROR(__xludf.DUMMYFUNCTION("IMPORTRANGE(""https://docs.google.com/spreadsheets/d/1XL5vhW3sbDhbH9Cz0tuDiY8C3ctxq1tqvaCgkFb8cCA/edit?usp=sharing"",""ยโสธร!I362"")"),0)</f>
        <v>0</v>
      </c>
      <c r="J467" s="198">
        <f ca="1">IFERROR(__xludf.DUMMYFUNCTION("IMPORTRANGE(""https://docs.google.com/spreadsheets/d/1XL5vhW3sbDhbH9Cz0tuDiY8C3ctxq1tqvaCgkFb8cCA/edit?usp=sharing"",""ยโสธร!J362"")"),34699)</f>
        <v>34699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IFERROR(__xludf.DUMMYFUNCTION("IMPORTRANGE(""https://docs.google.com/spreadsheets/d/1XL5vhW3sbDhbH9Cz0tuDiY8C3ctxq1tqvaCgkFb8cCA/edit?usp=sharing"",""ยโสธร!I363"")"),0)</f>
        <v>0</v>
      </c>
      <c r="J468" s="198">
        <f ca="1">IFERROR(__xludf.DUMMYFUNCTION("IMPORTRANGE(""https://docs.google.com/spreadsheets/d/1XL5vhW3sbDhbH9Cz0tuDiY8C3ctxq1tqvaCgkFb8cCA/edit?usp=sharing"",""ยโสธร!J363"")"),3969)</f>
        <v>3969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IFERROR(__xludf.DUMMYFUNCTION("IMPORTRANGE(""https://docs.google.com/spreadsheets/d/1XL5vhW3sbDhbH9Cz0tuDiY8C3ctxq1tqvaCgkFb8cCA/edit?usp=sharing"",""ยโสธร!I364"")"),0)</f>
        <v>0</v>
      </c>
      <c r="J469" s="198">
        <f ca="1">IFERROR(__xludf.DUMMYFUNCTION("IMPORTRANGE(""https://docs.google.com/spreadsheets/d/1XL5vhW3sbDhbH9Cz0tuDiY8C3ctxq1tqvaCgkFb8cCA/edit?usp=sharing"",""ยโสธร!J364"")"),10882)</f>
        <v>10882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IFERROR(__xludf.DUMMYFUNCTION("IMPORTRANGE(""https://docs.google.com/spreadsheets/d/1XL5vhW3sbDhbH9Cz0tuDiY8C3ctxq1tqvaCgkFb8cCA/edit?usp=sharing"",""ยโสธร!I365"")"),0)</f>
        <v>0</v>
      </c>
      <c r="J470" s="198">
        <f ca="1">IFERROR(__xludf.DUMMYFUNCTION("IMPORTRANGE(""https://docs.google.com/spreadsheets/d/1XL5vhW3sbDhbH9Cz0tuDiY8C3ctxq1tqvaCgkFb8cCA/edit?usp=sharing"",""ยโสธร!J365"")"),824)</f>
        <v>824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IFERROR(__xludf.DUMMYFUNCTION("IMPORTRANGE(""https://docs.google.com/spreadsheets/d/1XL5vhW3sbDhbH9Cz0tuDiY8C3ctxq1tqvaCgkFb8cCA/edit?usp=sharing"",""ยโสธร!I366"")"),0)</f>
        <v>0</v>
      </c>
      <c r="J471" s="198">
        <f ca="1">IFERROR(__xludf.DUMMYFUNCTION("IMPORTRANGE(""https://docs.google.com/spreadsheets/d/1XL5vhW3sbDhbH9Cz0tuDiY8C3ctxq1tqvaCgkFb8cCA/edit?usp=sharing"",""ยโสธร!J366"")"),745)</f>
        <v>745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IFERROR(__xludf.DUMMYFUNCTION("IMPORTRANGE(""https://docs.google.com/spreadsheets/d/1XL5vhW3sbDhbH9Cz0tuDiY8C3ctxq1tqvaCgkFb8cCA/edit?usp=sharing"",""ยโสธร!I367"")"),0)</f>
        <v>0</v>
      </c>
      <c r="J472" s="198">
        <f ca="1">IFERROR(__xludf.DUMMYFUNCTION("IMPORTRANGE(""https://docs.google.com/spreadsheets/d/1XL5vhW3sbDhbH9Cz0tuDiY8C3ctxq1tqvaCgkFb8cCA/edit?usp=sharing"",""ยโสธร!J367"")"),65)</f>
        <v>65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IFERROR(__xludf.DUMMYFUNCTION("IMPORTRANGE(""https://docs.google.com/spreadsheets/d/1XL5vhW3sbDhbH9Cz0tuDiY8C3ctxq1tqvaCgkFb8cCA/edit?usp=sharing"",""ยโสธร!I368"")"),44306)</f>
        <v>44306</v>
      </c>
      <c r="J473" s="428">
        <f ca="1">IFERROR(__xludf.DUMMYFUNCTION("IMPORTRANGE(""https://docs.google.com/spreadsheets/d/1XL5vhW3sbDhbH9Cz0tuDiY8C3ctxq1tqvaCgkFb8cCA/edit?usp=sharing"",""ยโสธร!J368"")"),0)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IFERROR(__xludf.DUMMYFUNCTION("IMPORTRANGE(""https://docs.google.com/spreadsheets/d/1XL5vhW3sbDhbH9Cz0tuDiY8C3ctxq1tqvaCgkFb8cCA/edit?usp=sharing"",""ยโสธร!I369"")"),4858)</f>
        <v>4858</v>
      </c>
      <c r="J474" s="428">
        <f ca="1">IFERROR(__xludf.DUMMYFUNCTION("IMPORTRANGE(""https://docs.google.com/spreadsheets/d/1XL5vhW3sbDhbH9Cz0tuDiY8C3ctxq1tqvaCgkFb8cCA/edit?usp=sharing"",""ยโสธร!J369"")"),0)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IFERROR(__xludf.DUMMYFUNCTION("IMPORTRANGE(""https://docs.google.com/spreadsheets/d/1XL5vhW3sbDhbH9Cz0tuDiY8C3ctxq1tqvaCgkFb8cCA/edit?usp=sharing"",""ยโสธร!I370"")"),0)</f>
        <v>0</v>
      </c>
      <c r="J475" s="198">
        <f ca="1">IFERROR(__xludf.DUMMYFUNCTION("IMPORTRANGE(""https://docs.google.com/spreadsheets/d/1XL5vhW3sbDhbH9Cz0tuDiY8C3ctxq1tqvaCgkFb8cCA/edit?usp=sharing"",""ยโสธร!J370"")"),0)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IFERROR(__xludf.DUMMYFUNCTION("IMPORTRANGE(""https://docs.google.com/spreadsheets/d/1XL5vhW3sbDhbH9Cz0tuDiY8C3ctxq1tqvaCgkFb8cCA/edit?usp=sharing"",""ยโสธร!I371"")"),0)</f>
        <v>0</v>
      </c>
      <c r="J476" s="198">
        <f ca="1">IFERROR(__xludf.DUMMYFUNCTION("IMPORTRANGE(""https://docs.google.com/spreadsheets/d/1XL5vhW3sbDhbH9Cz0tuDiY8C3ctxq1tqvaCgkFb8cCA/edit?usp=sharing"",""ยโสธร!J371"")"),0)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IFERROR(__xludf.DUMMYFUNCTION("IMPORTRANGE(""https://docs.google.com/spreadsheets/d/1XL5vhW3sbDhbH9Cz0tuDiY8C3ctxq1tqvaCgkFb8cCA/edit?usp=sharing"",""ยโสธร!I372"")"),0)</f>
        <v>0</v>
      </c>
      <c r="J477" s="198">
        <f ca="1">IFERROR(__xludf.DUMMYFUNCTION("IMPORTRANGE(""https://docs.google.com/spreadsheets/d/1XL5vhW3sbDhbH9Cz0tuDiY8C3ctxq1tqvaCgkFb8cCA/edit?usp=sharing"",""ยโสธร!J372"")"),0)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IFERROR(__xludf.DUMMYFUNCTION("IMPORTRANGE(""https://docs.google.com/spreadsheets/d/1XL5vhW3sbDhbH9Cz0tuDiY8C3ctxq1tqvaCgkFb8cCA/edit?usp=sharing"",""ยโสธร!I373"")"),0)</f>
        <v>0</v>
      </c>
      <c r="J478" s="198">
        <f ca="1">IFERROR(__xludf.DUMMYFUNCTION("IMPORTRANGE(""https://docs.google.com/spreadsheets/d/1XL5vhW3sbDhbH9Cz0tuDiY8C3ctxq1tqvaCgkFb8cCA/edit?usp=sharing"",""ยโสธร!J373"")"),0)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IFERROR(__xludf.DUMMYFUNCTION("IMPORTRANGE(""https://docs.google.com/spreadsheets/d/1XL5vhW3sbDhbH9Cz0tuDiY8C3ctxq1tqvaCgkFb8cCA/edit?usp=sharing"",""ยโสธร!I374"")"),0)</f>
        <v>0</v>
      </c>
      <c r="J479" s="198">
        <f ca="1">IFERROR(__xludf.DUMMYFUNCTION("IMPORTRANGE(""https://docs.google.com/spreadsheets/d/1XL5vhW3sbDhbH9Cz0tuDiY8C3ctxq1tqvaCgkFb8cCA/edit?usp=sharing"",""ยโสธร!J374"")"),0)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IFERROR(__xludf.DUMMYFUNCTION("IMPORTRANGE(""https://docs.google.com/spreadsheets/d/1XL5vhW3sbDhbH9Cz0tuDiY8C3ctxq1tqvaCgkFb8cCA/edit?usp=sharing"",""ยโสธร!I375"")"),0)</f>
        <v>0</v>
      </c>
      <c r="J480" s="198">
        <f ca="1">IFERROR(__xludf.DUMMYFUNCTION("IMPORTRANGE(""https://docs.google.com/spreadsheets/d/1XL5vhW3sbDhbH9Cz0tuDiY8C3ctxq1tqvaCgkFb8cCA/edit?usp=sharing"",""ยโสธร!J375"")"),0)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IFERROR(__xludf.DUMMYFUNCTION("IMPORTRANGE(""https://docs.google.com/spreadsheets/d/1XL5vhW3sbDhbH9Cz0tuDiY8C3ctxq1tqvaCgkFb8cCA/edit?usp=sharing"",""ยโสธร!I376"")"),44306)</f>
        <v>44306</v>
      </c>
      <c r="J481" s="428">
        <f ca="1">IFERROR(__xludf.DUMMYFUNCTION("IMPORTRANGE(""https://docs.google.com/spreadsheets/d/1XL5vhW3sbDhbH9Cz0tuDiY8C3ctxq1tqvaCgkFb8cCA/edit?usp=sharing"",""ยโสธร!J376"")"),0)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IFERROR(__xludf.DUMMYFUNCTION("IMPORTRANGE(""https://docs.google.com/spreadsheets/d/1XL5vhW3sbDhbH9Cz0tuDiY8C3ctxq1tqvaCgkFb8cCA/edit?usp=sharing"",""ยโสธร!I377"")"),4858)</f>
        <v>4858</v>
      </c>
      <c r="J482" s="428">
        <f ca="1">IFERROR(__xludf.DUMMYFUNCTION("IMPORTRANGE(""https://docs.google.com/spreadsheets/d/1XL5vhW3sbDhbH9Cz0tuDiY8C3ctxq1tqvaCgkFb8cCA/edit?usp=sharing"",""ยโสธร!J377"")"),0)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IFERROR(__xludf.DUMMYFUNCTION("IMPORTRANGE(""https://docs.google.com/spreadsheets/d/1XL5vhW3sbDhbH9Cz0tuDiY8C3ctxq1tqvaCgkFb8cCA/edit?usp=sharing"",""ยโสธร!I378"")"),0)</f>
        <v>0</v>
      </c>
      <c r="J483" s="198">
        <f ca="1">IFERROR(__xludf.DUMMYFUNCTION("IMPORTRANGE(""https://docs.google.com/spreadsheets/d/1XL5vhW3sbDhbH9Cz0tuDiY8C3ctxq1tqvaCgkFb8cCA/edit?usp=sharing"",""ยโสธร!J378"")"),0)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IFERROR(__xludf.DUMMYFUNCTION("IMPORTRANGE(""https://docs.google.com/spreadsheets/d/1XL5vhW3sbDhbH9Cz0tuDiY8C3ctxq1tqvaCgkFb8cCA/edit?usp=sharing"",""ยโสธร!I379"")"),0)</f>
        <v>0</v>
      </c>
      <c r="J484" s="198">
        <f ca="1">IFERROR(__xludf.DUMMYFUNCTION("IMPORTRANGE(""https://docs.google.com/spreadsheets/d/1XL5vhW3sbDhbH9Cz0tuDiY8C3ctxq1tqvaCgkFb8cCA/edit?usp=sharing"",""ยโสธร!J379"")"),0)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IFERROR(__xludf.DUMMYFUNCTION("IMPORTRANGE(""https://docs.google.com/spreadsheets/d/1XL5vhW3sbDhbH9Cz0tuDiY8C3ctxq1tqvaCgkFb8cCA/edit?usp=sharing"",""ยโสธร!I380"")"),0)</f>
        <v>0</v>
      </c>
      <c r="J485" s="198">
        <f ca="1">IFERROR(__xludf.DUMMYFUNCTION("IMPORTRANGE(""https://docs.google.com/spreadsheets/d/1XL5vhW3sbDhbH9Cz0tuDiY8C3ctxq1tqvaCgkFb8cCA/edit?usp=sharing"",""ยโสธร!J380"")"),0)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IFERROR(__xludf.DUMMYFUNCTION("IMPORTRANGE(""https://docs.google.com/spreadsheets/d/1XL5vhW3sbDhbH9Cz0tuDiY8C3ctxq1tqvaCgkFb8cCA/edit?usp=sharing"",""ยโสธร!I381"")"),0)</f>
        <v>0</v>
      </c>
      <c r="J486" s="198">
        <f ca="1">IFERROR(__xludf.DUMMYFUNCTION("IMPORTRANGE(""https://docs.google.com/spreadsheets/d/1XL5vhW3sbDhbH9Cz0tuDiY8C3ctxq1tqvaCgkFb8cCA/edit?usp=sharing"",""ยโสธร!J381"")"),0)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IFERROR(__xludf.DUMMYFUNCTION("IMPORTRANGE(""https://docs.google.com/spreadsheets/d/1XL5vhW3sbDhbH9Cz0tuDiY8C3ctxq1tqvaCgkFb8cCA/edit?usp=sharing"",""ยโสธร!I382"")"),0)</f>
        <v>0</v>
      </c>
      <c r="J487" s="428">
        <f ca="1">IFERROR(__xludf.DUMMYFUNCTION("IMPORTRANGE(""https://docs.google.com/spreadsheets/d/1XL5vhW3sbDhbH9Cz0tuDiY8C3ctxq1tqvaCgkFb8cCA/edit?usp=sharing"",""ยโสธร!J382"")"),0)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IFERROR(__xludf.DUMMYFUNCTION("IMPORTRANGE(""https://docs.google.com/spreadsheets/d/1XL5vhW3sbDhbH9Cz0tuDiY8C3ctxq1tqvaCgkFb8cCA/edit?usp=sharing"",""ยโสธร!I383"")"),0)</f>
        <v>0</v>
      </c>
      <c r="J488" s="428">
        <f ca="1">IFERROR(__xludf.DUMMYFUNCTION("IMPORTRANGE(""https://docs.google.com/spreadsheets/d/1XL5vhW3sbDhbH9Cz0tuDiY8C3ctxq1tqvaCgkFb8cCA/edit?usp=sharing"",""ยโสธร!J383"")"),0)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IFERROR(__xludf.DUMMYFUNCTION("IMPORTRANGE(""https://docs.google.com/spreadsheets/d/1XL5vhW3sbDhbH9Cz0tuDiY8C3ctxq1tqvaCgkFb8cCA/edit?usp=sharing"",""ยโสธร!I384"")"),0)</f>
        <v>0</v>
      </c>
      <c r="J489" s="198">
        <f ca="1">IFERROR(__xludf.DUMMYFUNCTION("IMPORTRANGE(""https://docs.google.com/spreadsheets/d/1XL5vhW3sbDhbH9Cz0tuDiY8C3ctxq1tqvaCgkFb8cCA/edit?usp=sharing"",""ยโสธร!J384"")"),0)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IFERROR(__xludf.DUMMYFUNCTION("IMPORTRANGE(""https://docs.google.com/spreadsheets/d/1XL5vhW3sbDhbH9Cz0tuDiY8C3ctxq1tqvaCgkFb8cCA/edit?usp=sharing"",""ยโสธร!I385"")"),0)</f>
        <v>0</v>
      </c>
      <c r="J490" s="198">
        <f ca="1">IFERROR(__xludf.DUMMYFUNCTION("IMPORTRANGE(""https://docs.google.com/spreadsheets/d/1XL5vhW3sbDhbH9Cz0tuDiY8C3ctxq1tqvaCgkFb8cCA/edit?usp=sharing"",""ยโสธร!J385"")"),0)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IFERROR(__xludf.DUMMYFUNCTION("IMPORTRANGE(""https://docs.google.com/spreadsheets/d/1XL5vhW3sbDhbH9Cz0tuDiY8C3ctxq1tqvaCgkFb8cCA/edit?usp=sharing"",""ยโสธร!I386"")"),0)</f>
        <v>0</v>
      </c>
      <c r="J491" s="198">
        <f ca="1">IFERROR(__xludf.DUMMYFUNCTION("IMPORTRANGE(""https://docs.google.com/spreadsheets/d/1XL5vhW3sbDhbH9Cz0tuDiY8C3ctxq1tqvaCgkFb8cCA/edit?usp=sharing"",""ยโสธร!J386"")"),0)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IFERROR(__xludf.DUMMYFUNCTION("IMPORTRANGE(""https://docs.google.com/spreadsheets/d/1XL5vhW3sbDhbH9Cz0tuDiY8C3ctxq1tqvaCgkFb8cCA/edit?usp=sharing"",""ยโสธร!I387"")"),0)</f>
        <v>0</v>
      </c>
      <c r="J492" s="198">
        <f ca="1">IFERROR(__xludf.DUMMYFUNCTION("IMPORTRANGE(""https://docs.google.com/spreadsheets/d/1XL5vhW3sbDhbH9Cz0tuDiY8C3ctxq1tqvaCgkFb8cCA/edit?usp=sharing"",""ยโสธร!J387"")"),0)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IFERROR(__xludf.DUMMYFUNCTION("IMPORTRANGE(""https://docs.google.com/spreadsheets/d/1XL5vhW3sbDhbH9Cz0tuDiY8C3ctxq1tqvaCgkFb8cCA/edit?usp=sharing"",""ยโสธร!I388"")"),0)</f>
        <v>0</v>
      </c>
      <c r="J493" s="198">
        <f ca="1">IFERROR(__xludf.DUMMYFUNCTION("IMPORTRANGE(""https://docs.google.com/spreadsheets/d/1XL5vhW3sbDhbH9Cz0tuDiY8C3ctxq1tqvaCgkFb8cCA/edit?usp=sharing"",""ยโสธร!J388"")"),0)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IFERROR(__xludf.DUMMYFUNCTION("IMPORTRANGE(""https://docs.google.com/spreadsheets/d/1XL5vhW3sbDhbH9Cz0tuDiY8C3ctxq1tqvaCgkFb8cCA/edit?usp=sharing"",""ยโสธร!I389"")"),0)</f>
        <v>0</v>
      </c>
      <c r="J494" s="444">
        <f ca="1">IFERROR(__xludf.DUMMYFUNCTION("IMPORTRANGE(""https://docs.google.com/spreadsheets/d/1XL5vhW3sbDhbH9Cz0tuDiY8C3ctxq1tqvaCgkFb8cCA/edit?usp=sharing"",""ยโสธร!J389"")"),0)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IFERROR(__xludf.DUMMYFUNCTION("IMPORTRANGE(""https://docs.google.com/spreadsheets/d/1XL5vhW3sbDhbH9Cz0tuDiY8C3ctxq1tqvaCgkFb8cCA/edit?usp=sharing"",""ยโสธร!I390"")"),0)</f>
        <v>0</v>
      </c>
      <c r="J495" s="444">
        <f ca="1">IFERROR(__xludf.DUMMYFUNCTION("IMPORTRANGE(""https://docs.google.com/spreadsheets/d/1XL5vhW3sbDhbH9Cz0tuDiY8C3ctxq1tqvaCgkFb8cCA/edit?usp=sharing"",""ยโสธร!J390"")"),0)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IFERROR(__xludf.DUMMYFUNCTION("IMPORTRANGE(""https://docs.google.com/spreadsheets/d/1XL5vhW3sbDhbH9Cz0tuDiY8C3ctxq1tqvaCgkFb8cCA/edit?usp=sharing"",""ยโสธร!I391"")"),0)</f>
        <v>0</v>
      </c>
      <c r="J496" s="444">
        <f ca="1">IFERROR(__xludf.DUMMYFUNCTION("IMPORTRANGE(""https://docs.google.com/spreadsheets/d/1XL5vhW3sbDhbH9Cz0tuDiY8C3ctxq1tqvaCgkFb8cCA/edit?usp=sharing"",""ยโสธร!J391"")"),0)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IFERROR(__xludf.DUMMYFUNCTION("IMPORTRANGE(""https://docs.google.com/spreadsheets/d/1XL5vhW3sbDhbH9Cz0tuDiY8C3ctxq1tqvaCgkFb8cCA/edit?usp=sharing"",""ยโสธร!I392"")"),1309)</f>
        <v>1309</v>
      </c>
      <c r="J497" s="451">
        <f ca="1">IFERROR(__xludf.DUMMYFUNCTION("IMPORTRANGE(""https://docs.google.com/spreadsheets/d/1XL5vhW3sbDhbH9Cz0tuDiY8C3ctxq1tqvaCgkFb8cCA/edit?usp=sharing"",""ยโสธร!J392"")"),0)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IFERROR(__xludf.DUMMYFUNCTION("IMPORTRANGE(""https://docs.google.com/spreadsheets/d/1XL5vhW3sbDhbH9Cz0tuDiY8C3ctxq1tqvaCgkFb8cCA/edit?usp=sharing"",""ยโสธร!I393"")"),1309)</f>
        <v>1309</v>
      </c>
      <c r="J498" s="428">
        <f ca="1">IFERROR(__xludf.DUMMYFUNCTION("IMPORTRANGE(""https://docs.google.com/spreadsheets/d/1XL5vhW3sbDhbH9Cz0tuDiY8C3ctxq1tqvaCgkFb8cCA/edit?usp=sharing"",""ยโสธร!J393"")"),0)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IFERROR(__xludf.DUMMYFUNCTION("IMPORTRANGE(""https://docs.google.com/spreadsheets/d/1XL5vhW3sbDhbH9Cz0tuDiY8C3ctxq1tqvaCgkFb8cCA/edit?usp=sharing"",""ยโสธร!I394"")"),106)</f>
        <v>106</v>
      </c>
      <c r="J499" s="428">
        <f ca="1">IFERROR(__xludf.DUMMYFUNCTION("IMPORTRANGE(""https://docs.google.com/spreadsheets/d/1XL5vhW3sbDhbH9Cz0tuDiY8C3ctxq1tqvaCgkFb8cCA/edit?usp=sharing"",""ยโสธร!J394"")"),0)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IFERROR(__xludf.DUMMYFUNCTION("IMPORTRANGE(""https://docs.google.com/spreadsheets/d/1XL5vhW3sbDhbH9Cz0tuDiY8C3ctxq1tqvaCgkFb8cCA/edit?usp=sharing"",""ยโสธร!I395"")"),0)</f>
        <v>0</v>
      </c>
      <c r="J500" s="170">
        <f ca="1">IFERROR(__xludf.DUMMYFUNCTION("IMPORTRANGE(""https://docs.google.com/spreadsheets/d/1XL5vhW3sbDhbH9Cz0tuDiY8C3ctxq1tqvaCgkFb8cCA/edit?usp=sharing"",""ยโสธร!J395"")"),0)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IFERROR(__xludf.DUMMYFUNCTION("IMPORTRANGE(""https://docs.google.com/spreadsheets/d/1XL5vhW3sbDhbH9Cz0tuDiY8C3ctxq1tqvaCgkFb8cCA/edit?usp=sharing"",""ยโสธร!I396"")"),0)</f>
        <v>0</v>
      </c>
      <c r="J501" s="170">
        <f ca="1">IFERROR(__xludf.DUMMYFUNCTION("IMPORTRANGE(""https://docs.google.com/spreadsheets/d/1XL5vhW3sbDhbH9Cz0tuDiY8C3ctxq1tqvaCgkFb8cCA/edit?usp=sharing"",""ยโสธร!J396"")"),0)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IFERROR(__xludf.DUMMYFUNCTION("IMPORTRANGE(""https://docs.google.com/spreadsheets/d/1XL5vhW3sbDhbH9Cz0tuDiY8C3ctxq1tqvaCgkFb8cCA/edit?usp=sharing"",""ยโสธร!I397"")"),0)</f>
        <v>0</v>
      </c>
      <c r="J502" s="198">
        <f ca="1">IFERROR(__xludf.DUMMYFUNCTION("IMPORTRANGE(""https://docs.google.com/spreadsheets/d/1XL5vhW3sbDhbH9Cz0tuDiY8C3ctxq1tqvaCgkFb8cCA/edit?usp=sharing"",""ยโสธร!J397"")"),0)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IFERROR(__xludf.DUMMYFUNCTION("IMPORTRANGE(""https://docs.google.com/spreadsheets/d/1XL5vhW3sbDhbH9Cz0tuDiY8C3ctxq1tqvaCgkFb8cCA/edit?usp=sharing"",""ยโสธร!I398"")"),0)</f>
        <v>0</v>
      </c>
      <c r="J503" s="207">
        <f ca="1">IFERROR(__xludf.DUMMYFUNCTION("IMPORTRANGE(""https://docs.google.com/spreadsheets/d/1XL5vhW3sbDhbH9Cz0tuDiY8C3ctxq1tqvaCgkFb8cCA/edit?usp=sharing"",""ยโสธร!J398"")"),0)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IFERROR(__xludf.DUMMYFUNCTION("IMPORTRANGE(""https://docs.google.com/spreadsheets/d/1XL5vhW3sbDhbH9Cz0tuDiY8C3ctxq1tqvaCgkFb8cCA/edit?usp=sharing"",""ยโสธร!I399"")"),0)</f>
        <v>0</v>
      </c>
      <c r="J504" s="198">
        <f ca="1">IFERROR(__xludf.DUMMYFUNCTION("IMPORTRANGE(""https://docs.google.com/spreadsheets/d/1XL5vhW3sbDhbH9Cz0tuDiY8C3ctxq1tqvaCgkFb8cCA/edit?usp=sharing"",""ยโสธร!J399"")"),0)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IFERROR(__xludf.DUMMYFUNCTION("IMPORTRANGE(""https://docs.google.com/spreadsheets/d/1XL5vhW3sbDhbH9Cz0tuDiY8C3ctxq1tqvaCgkFb8cCA/edit?usp=sharing"",""ยโสธร!I400"")"),0)</f>
        <v>0</v>
      </c>
      <c r="J505" s="207">
        <f ca="1">IFERROR(__xludf.DUMMYFUNCTION("IMPORTRANGE(""https://docs.google.com/spreadsheets/d/1XL5vhW3sbDhbH9Cz0tuDiY8C3ctxq1tqvaCgkFb8cCA/edit?usp=sharing"",""ยโสธร!J400"")"),0)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IFERROR(__xludf.DUMMYFUNCTION("IMPORTRANGE(""https://docs.google.com/spreadsheets/d/1XL5vhW3sbDhbH9Cz0tuDiY8C3ctxq1tqvaCgkFb8cCA/edit?usp=sharing"",""ยโสธร!I401"")"),0)</f>
        <v>0</v>
      </c>
      <c r="J506" s="198">
        <f ca="1">IFERROR(__xludf.DUMMYFUNCTION("IMPORTRANGE(""https://docs.google.com/spreadsheets/d/1XL5vhW3sbDhbH9Cz0tuDiY8C3ctxq1tqvaCgkFb8cCA/edit?usp=sharing"",""ยโสธร!J401"")"),0)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IFERROR(__xludf.DUMMYFUNCTION("IMPORTRANGE(""https://docs.google.com/spreadsheets/d/1XL5vhW3sbDhbH9Cz0tuDiY8C3ctxq1tqvaCgkFb8cCA/edit?usp=sharing"",""ยโสธร!I402"")"),0)</f>
        <v>0</v>
      </c>
      <c r="J507" s="207">
        <f ca="1">IFERROR(__xludf.DUMMYFUNCTION("IMPORTRANGE(""https://docs.google.com/spreadsheets/d/1XL5vhW3sbDhbH9Cz0tuDiY8C3ctxq1tqvaCgkFb8cCA/edit?usp=sharing"",""ยโสธร!J402"")"),0)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IFERROR(__xludf.DUMMYFUNCTION("IMPORTRANGE(""https://docs.google.com/spreadsheets/d/1XL5vhW3sbDhbH9Cz0tuDiY8C3ctxq1tqvaCgkFb8cCA/edit?usp=sharing"",""ยโสธร!I403"")"),0)</f>
        <v>0</v>
      </c>
      <c r="J508" s="170">
        <f ca="1">IFERROR(__xludf.DUMMYFUNCTION("IMPORTRANGE(""https://docs.google.com/spreadsheets/d/1XL5vhW3sbDhbH9Cz0tuDiY8C3ctxq1tqvaCgkFb8cCA/edit?usp=sharing"",""ยโสธร!J403"")"),0)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IFERROR(__xludf.DUMMYFUNCTION("IMPORTRANGE(""https://docs.google.com/spreadsheets/d/1XL5vhW3sbDhbH9Cz0tuDiY8C3ctxq1tqvaCgkFb8cCA/edit?usp=sharing"",""ยโสธร!I404"")"),0)</f>
        <v>0</v>
      </c>
      <c r="J509" s="170">
        <f ca="1">IFERROR(__xludf.DUMMYFUNCTION("IMPORTRANGE(""https://docs.google.com/spreadsheets/d/1XL5vhW3sbDhbH9Cz0tuDiY8C3ctxq1tqvaCgkFb8cCA/edit?usp=sharing"",""ยโสธร!J404"")"),0)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IFERROR(__xludf.DUMMYFUNCTION("IMPORTRANGE(""https://docs.google.com/spreadsheets/d/1XL5vhW3sbDhbH9Cz0tuDiY8C3ctxq1tqvaCgkFb8cCA/edit?usp=sharing"",""ยโสธร!I405"")"),0)</f>
        <v>0</v>
      </c>
      <c r="J510" s="207">
        <f ca="1">IFERROR(__xludf.DUMMYFUNCTION("IMPORTRANGE(""https://docs.google.com/spreadsheets/d/1XL5vhW3sbDhbH9Cz0tuDiY8C3ctxq1tqvaCgkFb8cCA/edit?usp=sharing"",""ยโสธร!J405"")"),0)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IFERROR(__xludf.DUMMYFUNCTION("IMPORTRANGE(""https://docs.google.com/spreadsheets/d/1XL5vhW3sbDhbH9Cz0tuDiY8C3ctxq1tqvaCgkFb8cCA/edit?usp=sharing"",""ยโสธร!I406"")"),0)</f>
        <v>0</v>
      </c>
      <c r="J511" s="207">
        <f ca="1">IFERROR(__xludf.DUMMYFUNCTION("IMPORTRANGE(""https://docs.google.com/spreadsheets/d/1XL5vhW3sbDhbH9Cz0tuDiY8C3ctxq1tqvaCgkFb8cCA/edit?usp=sharing"",""ยโสธร!J406"")"),0)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IFERROR(__xludf.DUMMYFUNCTION("IMPORTRANGE(""https://docs.google.com/spreadsheets/d/1XL5vhW3sbDhbH9Cz0tuDiY8C3ctxq1tqvaCgkFb8cCA/edit?usp=sharing"",""ยโสธร!I407"")"),0)</f>
        <v>0</v>
      </c>
      <c r="J512" s="207">
        <f ca="1">IFERROR(__xludf.DUMMYFUNCTION("IMPORTRANGE(""https://docs.google.com/spreadsheets/d/1XL5vhW3sbDhbH9Cz0tuDiY8C3ctxq1tqvaCgkFb8cCA/edit?usp=sharing"",""ยโสธร!J407"")"),0)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IFERROR(__xludf.DUMMYFUNCTION("IMPORTRANGE(""https://docs.google.com/spreadsheets/d/1XL5vhW3sbDhbH9Cz0tuDiY8C3ctxq1tqvaCgkFb8cCA/edit?usp=sharing"",""ยโสธร!I408"")"),0)</f>
        <v>0</v>
      </c>
      <c r="J513" s="207">
        <f ca="1">IFERROR(__xludf.DUMMYFUNCTION("IMPORTRANGE(""https://docs.google.com/spreadsheets/d/1XL5vhW3sbDhbH9Cz0tuDiY8C3ctxq1tqvaCgkFb8cCA/edit?usp=sharing"",""ยโสธร!J408"")"),0)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IFERROR(__xludf.DUMMYFUNCTION("IMPORTRANGE(""https://docs.google.com/spreadsheets/d/1XL5vhW3sbDhbH9Cz0tuDiY8C3ctxq1tqvaCgkFb8cCA/edit?usp=sharing"",""ยโสธร!I409"")"),0)</f>
        <v>0</v>
      </c>
      <c r="J514" s="207">
        <f ca="1">IFERROR(__xludf.DUMMYFUNCTION("IMPORTRANGE(""https://docs.google.com/spreadsheets/d/1XL5vhW3sbDhbH9Cz0tuDiY8C3ctxq1tqvaCgkFb8cCA/edit?usp=sharing"",""ยโสธร!J409"")"),0)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IFERROR(__xludf.DUMMYFUNCTION("IMPORTRANGE(""https://docs.google.com/spreadsheets/d/1XL5vhW3sbDhbH9Cz0tuDiY8C3ctxq1tqvaCgkFb8cCA/edit?usp=sharing"",""ยโสธร!I410"")"),0)</f>
        <v>0</v>
      </c>
      <c r="J515" s="207">
        <f ca="1">IFERROR(__xludf.DUMMYFUNCTION("IMPORTRANGE(""https://docs.google.com/spreadsheets/d/1XL5vhW3sbDhbH9Cz0tuDiY8C3ctxq1tqvaCgkFb8cCA/edit?usp=sharing"",""ยโสธร!J410"")"),0)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IFERROR(__xludf.DUMMYFUNCTION("IMPORTRANGE(""https://docs.google.com/spreadsheets/d/1XL5vhW3sbDhbH9Cz0tuDiY8C3ctxq1tqvaCgkFb8cCA/edit?usp=sharing"",""ยโสธร!I411"")"),0)</f>
        <v>0</v>
      </c>
      <c r="J516" s="276">
        <f ca="1">IFERROR(__xludf.DUMMYFUNCTION("IMPORTRANGE(""https://docs.google.com/spreadsheets/d/1XL5vhW3sbDhbH9Cz0tuDiY8C3ctxq1tqvaCgkFb8cCA/edit?usp=sharing"",""ยโสธร!J411"")"),0)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IFERROR(__xludf.DUMMYFUNCTION("IMPORTRANGE(""https://docs.google.com/spreadsheets/d/1XL5vhW3sbDhbH9Cz0tuDiY8C3ctxq1tqvaCgkFb8cCA/edit?usp=sharing"",""ยโสธร!I412"")"),0)</f>
        <v>0</v>
      </c>
      <c r="J517" s="292">
        <f ca="1">IFERROR(__xludf.DUMMYFUNCTION("IMPORTRANGE(""https://docs.google.com/spreadsheets/d/1XL5vhW3sbDhbH9Cz0tuDiY8C3ctxq1tqvaCgkFb8cCA/edit?usp=sharing"",""ยโสธร!J412"")"),0)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IFERROR(__xludf.DUMMYFUNCTION("IMPORTRANGE(""https://docs.google.com/spreadsheets/d/1XL5vhW3sbDhbH9Cz0tuDiY8C3ctxq1tqvaCgkFb8cCA/edit?usp=sharing"",""ยโสธร!I413"")"),0)</f>
        <v>0</v>
      </c>
      <c r="J518" s="292">
        <f ca="1">IFERROR(__xludf.DUMMYFUNCTION("IMPORTRANGE(""https://docs.google.com/spreadsheets/d/1XL5vhW3sbDhbH9Cz0tuDiY8C3ctxq1tqvaCgkFb8cCA/edit?usp=sharing"",""ยโสธร!J413"")"),0)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IFERROR(__xludf.DUMMYFUNCTION("IMPORTRANGE(""https://docs.google.com/spreadsheets/d/1XL5vhW3sbDhbH9Cz0tuDiY8C3ctxq1tqvaCgkFb8cCA/edit?usp=sharing"",""ยโสธร!I414"")"),0)</f>
        <v>0</v>
      </c>
      <c r="J519" s="197">
        <f ca="1">IFERROR(__xludf.DUMMYFUNCTION("IMPORTRANGE(""https://docs.google.com/spreadsheets/d/1XL5vhW3sbDhbH9Cz0tuDiY8C3ctxq1tqvaCgkFb8cCA/edit?usp=sharing"",""ยโสธร!J414"")"),0)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IFERROR(__xludf.DUMMYFUNCTION("IMPORTRANGE(""https://docs.google.com/spreadsheets/d/1XL5vhW3sbDhbH9Cz0tuDiY8C3ctxq1tqvaCgkFb8cCA/edit?usp=sharing"",""ยโสธร!I415"")"),0)</f>
        <v>0</v>
      </c>
      <c r="J520" s="197">
        <f ca="1">IFERROR(__xludf.DUMMYFUNCTION("IMPORTRANGE(""https://docs.google.com/spreadsheets/d/1XL5vhW3sbDhbH9Cz0tuDiY8C3ctxq1tqvaCgkFb8cCA/edit?usp=sharing"",""ยโสธร!J415"")"),0)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IFERROR(__xludf.DUMMYFUNCTION("IMPORTRANGE(""https://docs.google.com/spreadsheets/d/1XL5vhW3sbDhbH9Cz0tuDiY8C3ctxq1tqvaCgkFb8cCA/edit?usp=sharing"",""ยโสธร!I416"")"),0)</f>
        <v>0</v>
      </c>
      <c r="J521" s="197">
        <f ca="1">IFERROR(__xludf.DUMMYFUNCTION("IMPORTRANGE(""https://docs.google.com/spreadsheets/d/1XL5vhW3sbDhbH9Cz0tuDiY8C3ctxq1tqvaCgkFb8cCA/edit?usp=sharing"",""ยโสธร!J416"")"),0)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IFERROR(__xludf.DUMMYFUNCTION("IMPORTRANGE(""https://docs.google.com/spreadsheets/d/1XL5vhW3sbDhbH9Cz0tuDiY8C3ctxq1tqvaCgkFb8cCA/edit?usp=sharing"",""ยโสธร!I417"")"),0)</f>
        <v>0</v>
      </c>
      <c r="J522" s="197">
        <f ca="1">IFERROR(__xludf.DUMMYFUNCTION("IMPORTRANGE(""https://docs.google.com/spreadsheets/d/1XL5vhW3sbDhbH9Cz0tuDiY8C3ctxq1tqvaCgkFb8cCA/edit?usp=sharing"",""ยโสธร!J417"")"),0)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IFERROR(__xludf.DUMMYFUNCTION("IMPORTRANGE(""https://docs.google.com/spreadsheets/d/1XL5vhW3sbDhbH9Cz0tuDiY8C3ctxq1tqvaCgkFb8cCA/edit?usp=sharing"",""ยโสธร!I418"")"),0)</f>
        <v>0</v>
      </c>
      <c r="J523" s="197">
        <f ca="1">IFERROR(__xludf.DUMMYFUNCTION("IMPORTRANGE(""https://docs.google.com/spreadsheets/d/1XL5vhW3sbDhbH9Cz0tuDiY8C3ctxq1tqvaCgkFb8cCA/edit?usp=sharing"",""ยโสธร!J418"")"),0)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IFERROR(__xludf.DUMMYFUNCTION("IMPORTRANGE(""https://docs.google.com/spreadsheets/d/1XL5vhW3sbDhbH9Cz0tuDiY8C3ctxq1tqvaCgkFb8cCA/edit?usp=sharing"",""ยโสธร!I419"")"),0)</f>
        <v>0</v>
      </c>
      <c r="J524" s="197">
        <f ca="1">IFERROR(__xludf.DUMMYFUNCTION("IMPORTRANGE(""https://docs.google.com/spreadsheets/d/1XL5vhW3sbDhbH9Cz0tuDiY8C3ctxq1tqvaCgkFb8cCA/edit?usp=sharing"",""ยโสธร!J419"")"),0)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IFERROR(__xludf.DUMMYFUNCTION("IMPORTRANGE(""https://docs.google.com/spreadsheets/d/1XL5vhW3sbDhbH9Cz0tuDiY8C3ctxq1tqvaCgkFb8cCA/edit?usp=sharing"",""ยโสธร!I420"")"),0)</f>
        <v>0</v>
      </c>
      <c r="J525" s="292">
        <f ca="1">IFERROR(__xludf.DUMMYFUNCTION("IMPORTRANGE(""https://docs.google.com/spreadsheets/d/1XL5vhW3sbDhbH9Cz0tuDiY8C3ctxq1tqvaCgkFb8cCA/edit?usp=sharing"",""ยโสธร!J420"")"),0)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IFERROR(__xludf.DUMMYFUNCTION("IMPORTRANGE(""https://docs.google.com/spreadsheets/d/1XL5vhW3sbDhbH9Cz0tuDiY8C3ctxq1tqvaCgkFb8cCA/edit?usp=sharing"",""ยโสธร!I421"")"),0)</f>
        <v>0</v>
      </c>
      <c r="J526" s="292">
        <f ca="1">IFERROR(__xludf.DUMMYFUNCTION("IMPORTRANGE(""https://docs.google.com/spreadsheets/d/1XL5vhW3sbDhbH9Cz0tuDiY8C3ctxq1tqvaCgkFb8cCA/edit?usp=sharing"",""ยโสธร!J421"")"),0)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IFERROR(__xludf.DUMMYFUNCTION("IMPORTRANGE(""https://docs.google.com/spreadsheets/d/1XL5vhW3sbDhbH9Cz0tuDiY8C3ctxq1tqvaCgkFb8cCA/edit?usp=sharing"",""ยโสธร!I422"")"),0)</f>
        <v>0</v>
      </c>
      <c r="J527" s="207">
        <f ca="1">IFERROR(__xludf.DUMMYFUNCTION("IMPORTRANGE(""https://docs.google.com/spreadsheets/d/1XL5vhW3sbDhbH9Cz0tuDiY8C3ctxq1tqvaCgkFb8cCA/edit?usp=sharing"",""ยโสธร!J422"")"),0)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IFERROR(__xludf.DUMMYFUNCTION("IMPORTRANGE(""https://docs.google.com/spreadsheets/d/1XL5vhW3sbDhbH9Cz0tuDiY8C3ctxq1tqvaCgkFb8cCA/edit?usp=sharing"",""ยโสธร!I423"")"),0)</f>
        <v>0</v>
      </c>
      <c r="J528" s="207">
        <f ca="1">IFERROR(__xludf.DUMMYFUNCTION("IMPORTRANGE(""https://docs.google.com/spreadsheets/d/1XL5vhW3sbDhbH9Cz0tuDiY8C3ctxq1tqvaCgkFb8cCA/edit?usp=sharing"",""ยโสธร!J423"")"),0)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IFERROR(__xludf.DUMMYFUNCTION("IMPORTRANGE(""https://docs.google.com/spreadsheets/d/1XL5vhW3sbDhbH9Cz0tuDiY8C3ctxq1tqvaCgkFb8cCA/edit?usp=sharing"",""ยโสธร!I424"")"),0)</f>
        <v>0</v>
      </c>
      <c r="J529" s="207">
        <f ca="1">IFERROR(__xludf.DUMMYFUNCTION("IMPORTRANGE(""https://docs.google.com/spreadsheets/d/1XL5vhW3sbDhbH9Cz0tuDiY8C3ctxq1tqvaCgkFb8cCA/edit?usp=sharing"",""ยโสธร!J424"")"),0)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IFERROR(__xludf.DUMMYFUNCTION("IMPORTRANGE(""https://docs.google.com/spreadsheets/d/1XL5vhW3sbDhbH9Cz0tuDiY8C3ctxq1tqvaCgkFb8cCA/edit?usp=sharing"",""ยโสธร!I425"")"),0)</f>
        <v>0</v>
      </c>
      <c r="J530" s="207">
        <f ca="1">IFERROR(__xludf.DUMMYFUNCTION("IMPORTRANGE(""https://docs.google.com/spreadsheets/d/1XL5vhW3sbDhbH9Cz0tuDiY8C3ctxq1tqvaCgkFb8cCA/edit?usp=sharing"",""ยโสธร!J425"")"),0)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IFERROR(__xludf.DUMMYFUNCTION("IMPORTRANGE(""https://docs.google.com/spreadsheets/d/1XL5vhW3sbDhbH9Cz0tuDiY8C3ctxq1tqvaCgkFb8cCA/edit?usp=sharing"",""ยโสธร!I426"")"),0)</f>
        <v>0</v>
      </c>
      <c r="J531" s="207">
        <f ca="1">IFERROR(__xludf.DUMMYFUNCTION("IMPORTRANGE(""https://docs.google.com/spreadsheets/d/1XL5vhW3sbDhbH9Cz0tuDiY8C3ctxq1tqvaCgkFb8cCA/edit?usp=sharing"",""ยโสธร!J426"")"),0)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IFERROR(__xludf.DUMMYFUNCTION("IMPORTRANGE(""https://docs.google.com/spreadsheets/d/1XL5vhW3sbDhbH9Cz0tuDiY8C3ctxq1tqvaCgkFb8cCA/edit?usp=sharing"",""ยโสธร!I427"")"),0)</f>
        <v>0</v>
      </c>
      <c r="J532" s="474">
        <f ca="1">IFERROR(__xludf.DUMMYFUNCTION("IMPORTRANGE(""https://docs.google.com/spreadsheets/d/1XL5vhW3sbDhbH9Cz0tuDiY8C3ctxq1tqvaCgkFb8cCA/edit?usp=sharing"",""ยโสธร!J427"")"),0)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IFERROR(__xludf.DUMMYFUNCTION("IMPORTRANGE(""https://docs.google.com/spreadsheets/d/1XL5vhW3sbDhbH9Cz0tuDiY8C3ctxq1tqvaCgkFb8cCA/edit?usp=sharing"",""ยโสธร!I428"")"),22)</f>
        <v>22</v>
      </c>
      <c r="J533" s="418">
        <f ca="1">IFERROR(__xludf.DUMMYFUNCTION("IMPORTRANGE(""https://docs.google.com/spreadsheets/d/1XL5vhW3sbDhbH9Cz0tuDiY8C3ctxq1tqvaCgkFb8cCA/edit?usp=sharing"",""ยโสธร!J428"")"),22)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IFERROR(__xludf.DUMMYFUNCTION("IMPORTRANGE(""https://docs.google.com/spreadsheets/d/1XL5vhW3sbDhbH9Cz0tuDiY8C3ctxq1tqvaCgkFb8cCA/edit?usp=sharing"",""ยโสธร!L428"")"),34340)</f>
        <v>34340</v>
      </c>
      <c r="M533" s="420"/>
      <c r="N533" s="420">
        <f ca="1">IFERROR(__xludf.DUMMYFUNCTION("IMPORTRANGE(""https://docs.google.com/spreadsheets/d/1XL5vhW3sbDhbH9Cz0tuDiY8C3ctxq1tqvaCgkFb8cCA/edit?usp=sharing"",""ยโสธร!M428"")"),17000)</f>
        <v>17000</v>
      </c>
      <c r="O533" s="420">
        <f t="shared" ref="O533:O537" ca="1" si="118">+IF(L533&gt;0,N533*100/L533,0)</f>
        <v>49.504950495049506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IFERROR(__xludf.DUMMYFUNCTION("IMPORTRANGE(""https://docs.google.com/spreadsheets/d/1XL5vhW3sbDhbH9Cz0tuDiY8C3ctxq1tqvaCgkFb8cCA/edit?usp=sharing"",""ยโสธร!L429"")"),0)</f>
        <v>0</v>
      </c>
      <c r="M534" s="172"/>
      <c r="N534" s="178">
        <f ca="1">IFERROR(__xludf.DUMMYFUNCTION("IMPORTRANGE(""https://docs.google.com/spreadsheets/d/1XL5vhW3sbDhbH9Cz0tuDiY8C3ctxq1tqvaCgkFb8cCA/edit?usp=sharing"",""ยโสธร!M429"")"),0)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IFERROR(__xludf.DUMMYFUNCTION("IMPORTRANGE(""https://docs.google.com/spreadsheets/d/1XL5vhW3sbDhbH9Cz0tuDiY8C3ctxq1tqvaCgkFb8cCA/edit?usp=sharing"",""ยโสธร!L430"")"),34340)</f>
        <v>34340</v>
      </c>
      <c r="M535" s="173"/>
      <c r="N535" s="178">
        <f ca="1">IFERROR(__xludf.DUMMYFUNCTION("IMPORTRANGE(""https://docs.google.com/spreadsheets/d/1XL5vhW3sbDhbH9Cz0tuDiY8C3ctxq1tqvaCgkFb8cCA/edit?usp=sharing"",""ยโสธร!M430"")"),17000)</f>
        <v>17000</v>
      </c>
      <c r="O535" s="178">
        <f t="shared" ca="1" si="118"/>
        <v>49.504950495049506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IFERROR(__xludf.DUMMYFUNCTION("IMPORTRANGE(""https://docs.google.com/spreadsheets/d/1XL5vhW3sbDhbH9Cz0tuDiY8C3ctxq1tqvaCgkFb8cCA/edit?usp=sharing"",""ยโสธร!L431"")"),0)</f>
        <v>0</v>
      </c>
      <c r="M536" s="178"/>
      <c r="N536" s="178">
        <f ca="1">IFERROR(__xludf.DUMMYFUNCTION("IMPORTRANGE(""https://docs.google.com/spreadsheets/d/1XL5vhW3sbDhbH9Cz0tuDiY8C3ctxq1tqvaCgkFb8cCA/edit?usp=sharing"",""ยโสธร!M431"")"),0)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IFERROR(__xludf.DUMMYFUNCTION("IMPORTRANGE(""https://docs.google.com/spreadsheets/d/1XL5vhW3sbDhbH9Cz0tuDiY8C3ctxq1tqvaCgkFb8cCA/edit?usp=sharing"",""ยโสธร!L432"")"),34340)</f>
        <v>34340</v>
      </c>
      <c r="M537" s="178"/>
      <c r="N537" s="178">
        <f ca="1">IFERROR(__xludf.DUMMYFUNCTION("IMPORTRANGE(""https://docs.google.com/spreadsheets/d/1XL5vhW3sbDhbH9Cz0tuDiY8C3ctxq1tqvaCgkFb8cCA/edit?usp=sharing"",""ยโสธร!M432"")"),17000)</f>
        <v>17000</v>
      </c>
      <c r="O537" s="178">
        <f t="shared" ca="1" si="118"/>
        <v>49.504950495049506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IFERROR(__xludf.DUMMYFUNCTION("IMPORTRANGE(""https://docs.google.com/spreadsheets/d/1XL5vhW3sbDhbH9Cz0tuDiY8C3ctxq1tqvaCgkFb8cCA/edit?usp=sharing"",""ยโสธร!M433"")"),14800)</f>
        <v>14800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IFERROR(__xludf.DUMMYFUNCTION("IMPORTRANGE(""https://docs.google.com/spreadsheets/d/1XL5vhW3sbDhbH9Cz0tuDiY8C3ctxq1tqvaCgkFb8cCA/edit?usp=sharing"",""ยโสธร!M434"")"),0)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IFERROR(__xludf.DUMMYFUNCTION("IMPORTRANGE(""https://docs.google.com/spreadsheets/d/1XL5vhW3sbDhbH9Cz0tuDiY8C3ctxq1tqvaCgkFb8cCA/edit?usp=sharing"",""ยโสธร!M435"")"),0)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IFERROR(__xludf.DUMMYFUNCTION("IMPORTRANGE(""https://docs.google.com/spreadsheets/d/1XL5vhW3sbDhbH9Cz0tuDiY8C3ctxq1tqvaCgkFb8cCA/edit?usp=sharing"",""ยโสธร!M436"")"),2200)</f>
        <v>2200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IFERROR(__xludf.DUMMYFUNCTION("IMPORTRANGE(""https://docs.google.com/spreadsheets/d/1XL5vhW3sbDhbH9Cz0tuDiY8C3ctxq1tqvaCgkFb8cCA/edit?usp=sharing"",""ยโสธร!J438"")"),0)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IFERROR(__xludf.DUMMYFUNCTION("IMPORTRANGE(""https://docs.google.com/spreadsheets/d/1XL5vhW3sbDhbH9Cz0tuDiY8C3ctxq1tqvaCgkFb8cCA/edit?usp=sharing"",""ยโสธร!J439"")"),0)</f>
        <v>0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IFERROR(__xludf.DUMMYFUNCTION("IMPORTRANGE(""https://docs.google.com/spreadsheets/d/1XL5vhW3sbDhbH9Cz0tuDiY8C3ctxq1tqvaCgkFb8cCA/edit?usp=sharing"",""ยโสธร!J440"")"),1)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IFERROR(__xludf.DUMMYFUNCTION("IMPORTRANGE(""https://docs.google.com/spreadsheets/d/1XL5vhW3sbDhbH9Cz0tuDiY8C3ctxq1tqvaCgkFb8cCA/edit?usp=sharing"",""ยโสธร!J441"")"),1)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IFERROR(__xludf.DUMMYFUNCTION("IMPORTRANGE(""https://docs.google.com/spreadsheets/d/1XL5vhW3sbDhbH9Cz0tuDiY8C3ctxq1tqvaCgkFb8cCA/edit?usp=sharing"",""ยโสธร!I442"")"),22)</f>
        <v>22</v>
      </c>
      <c r="J547" s="198">
        <f ca="1">IFERROR(__xludf.DUMMYFUNCTION("IMPORTRANGE(""https://docs.google.com/spreadsheets/d/1XL5vhW3sbDhbH9Cz0tuDiY8C3ctxq1tqvaCgkFb8cCA/edit?usp=sharing"",""ยโสธร!J442"")"),22)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IFERROR(__xludf.DUMMYFUNCTION("IMPORTRANGE(""https://docs.google.com/spreadsheets/d/1XL5vhW3sbDhbH9Cz0tuDiY8C3ctxq1tqvaCgkFb8cCA/edit?usp=sharing"",""ยโสธร!J166"")"),0)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IFERROR(__xludf.DUMMYFUNCTION("IMPORTRANGE(""https://docs.google.com/spreadsheets/d/1XL5vhW3sbDhbH9Cz0tuDiY8C3ctxq1tqvaCgkFb8cCA/edit?usp=sharing"",""ยโสธร!J444"")"),1)</f>
        <v>1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IFERROR(__xludf.DUMMYFUNCTION("IMPORTRANGE(""https://docs.google.com/spreadsheets/d/1XL5vhW3sbDhbH9Cz0tuDiY8C3ctxq1tqvaCgkFb8cCA/edit?usp=sharing"",""ยโสธร!J445"")"),1)</f>
        <v>1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IFERROR(__xludf.DUMMYFUNCTION("IMPORTRANGE(""https://docs.google.com/spreadsheets/d/1XL5vhW3sbDhbH9Cz0tuDiY8C3ctxq1tqvaCgkFb8cCA/edit?usp=sharing"",""ยโสธร!I446"")"),0)</f>
        <v>0</v>
      </c>
      <c r="J551" s="418">
        <f ca="1">IFERROR(__xludf.DUMMYFUNCTION("IMPORTRANGE(""https://docs.google.com/spreadsheets/d/1XL5vhW3sbDhbH9Cz0tuDiY8C3ctxq1tqvaCgkFb8cCA/edit?usp=sharing"",""ยโสธร!J446"")"),0)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IFERROR(__xludf.DUMMYFUNCTION("IMPORTRANGE(""https://docs.google.com/spreadsheets/d/1XL5vhW3sbDhbH9Cz0tuDiY8C3ctxq1tqvaCgkFb8cCA/edit?usp=sharing"",""ยโสธร!L446"")"),0)</f>
        <v>0</v>
      </c>
      <c r="M551" s="420"/>
      <c r="N551" s="420">
        <f ca="1">IFERROR(__xludf.DUMMYFUNCTION("IMPORTRANGE(""https://docs.google.com/spreadsheets/d/1XL5vhW3sbDhbH9Cz0tuDiY8C3ctxq1tqvaCgkFb8cCA/edit?usp=sharing"",""ยโสธร!M446"")"),0)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IFERROR(__xludf.DUMMYFUNCTION("IMPORTRANGE(""https://docs.google.com/spreadsheets/d/1XL5vhW3sbDhbH9Cz0tuDiY8C3ctxq1tqvaCgkFb8cCA/edit?usp=sharing"",""ยโสธร!L447"")"),0)</f>
        <v>0</v>
      </c>
      <c r="M552" s="172"/>
      <c r="N552" s="178">
        <f ca="1">IFERROR(__xludf.DUMMYFUNCTION("IMPORTRANGE(""https://docs.google.com/spreadsheets/d/1XL5vhW3sbDhbH9Cz0tuDiY8C3ctxq1tqvaCgkFb8cCA/edit?usp=sharing"",""ยโสธร!M447"")"),0)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IFERROR(__xludf.DUMMYFUNCTION("IMPORTRANGE(""https://docs.google.com/spreadsheets/d/1XL5vhW3sbDhbH9Cz0tuDiY8C3ctxq1tqvaCgkFb8cCA/edit?usp=sharing"",""ยโสธร!L448"")"),0)</f>
        <v>0</v>
      </c>
      <c r="M553" s="173"/>
      <c r="N553" s="178">
        <f ca="1">IFERROR(__xludf.DUMMYFUNCTION("IMPORTRANGE(""https://docs.google.com/spreadsheets/d/1XL5vhW3sbDhbH9Cz0tuDiY8C3ctxq1tqvaCgkFb8cCA/edit?usp=sharing"",""ยโสธร!M448"")"),0)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IFERROR(__xludf.DUMMYFUNCTION("IMPORTRANGE(""https://docs.google.com/spreadsheets/d/1XL5vhW3sbDhbH9Cz0tuDiY8C3ctxq1tqvaCgkFb8cCA/edit?usp=sharing"",""ยโสธร!L449"")"),0)</f>
        <v>0</v>
      </c>
      <c r="M554" s="178"/>
      <c r="N554" s="178">
        <f ca="1">IFERROR(__xludf.DUMMYFUNCTION("IMPORTRANGE(""https://docs.google.com/spreadsheets/d/1XL5vhW3sbDhbH9Cz0tuDiY8C3ctxq1tqvaCgkFb8cCA/edit?usp=sharing"",""ยโสธร!M449"")"),0)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IFERROR(__xludf.DUMMYFUNCTION("IMPORTRANGE(""https://docs.google.com/spreadsheets/d/1XL5vhW3sbDhbH9Cz0tuDiY8C3ctxq1tqvaCgkFb8cCA/edit?usp=sharing"",""ยโสธร!L450"")"),0)</f>
        <v>0</v>
      </c>
      <c r="M555" s="178"/>
      <c r="N555" s="178">
        <f ca="1">IFERROR(__xludf.DUMMYFUNCTION("IMPORTRANGE(""https://docs.google.com/spreadsheets/d/1XL5vhW3sbDhbH9Cz0tuDiY8C3ctxq1tqvaCgkFb8cCA/edit?usp=sharing"",""ยโสธร!M450"")"),0)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IFERROR(__xludf.DUMMYFUNCTION("IMPORTRANGE(""https://docs.google.com/spreadsheets/d/1XL5vhW3sbDhbH9Cz0tuDiY8C3ctxq1tqvaCgkFb8cCA/edit?usp=sharing"",""ยโสธร!M451"")"),0)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IFERROR(__xludf.DUMMYFUNCTION("IMPORTRANGE(""https://docs.google.com/spreadsheets/d/1XL5vhW3sbDhbH9Cz0tuDiY8C3ctxq1tqvaCgkFb8cCA/edit?usp=sharing"",""ยโสธร!M452"")"),0)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IFERROR(__xludf.DUMMYFUNCTION("IMPORTRANGE(""https://docs.google.com/spreadsheets/d/1XL5vhW3sbDhbH9Cz0tuDiY8C3ctxq1tqvaCgkFb8cCA/edit?usp=sharing"",""ยโสธร!M453"")"),0)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IFERROR(__xludf.DUMMYFUNCTION("IMPORTRANGE(""https://docs.google.com/spreadsheets/d/1XL5vhW3sbDhbH9Cz0tuDiY8C3ctxq1tqvaCgkFb8cCA/edit?usp=sharing"",""ยโสธร!M454"")"),0)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IFERROR(__xludf.DUMMYFUNCTION("IMPORTRANGE(""https://docs.google.com/spreadsheets/d/1XL5vhW3sbDhbH9Cz0tuDiY8C3ctxq1tqvaCgkFb8cCA/edit?usp=sharing"",""ยโสธร!I455"")"),0)</f>
        <v>0</v>
      </c>
      <c r="J560" s="170">
        <f ca="1">IFERROR(__xludf.DUMMYFUNCTION("IMPORTRANGE(""https://docs.google.com/spreadsheets/d/1XL5vhW3sbDhbH9Cz0tuDiY8C3ctxq1tqvaCgkFb8cCA/edit?usp=sharing"",""ยโสธร!J455"")"),0)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IFERROR(__xludf.DUMMYFUNCTION("IMPORTRANGE(""https://docs.google.com/spreadsheets/d/1XL5vhW3sbDhbH9Cz0tuDiY8C3ctxq1tqvaCgkFb8cCA/edit?usp=sharing"",""ยโสธร!I456"")"),0)</f>
        <v>0</v>
      </c>
      <c r="J561" s="213">
        <f ca="1">IFERROR(__xludf.DUMMYFUNCTION("IMPORTRANGE(""https://docs.google.com/spreadsheets/d/1XL5vhW3sbDhbH9Cz0tuDiY8C3ctxq1tqvaCgkFb8cCA/edit?usp=sharing"",""ยโสธร!J456"")"),0)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IFERROR(__xludf.DUMMYFUNCTION("IMPORTRANGE(""https://docs.google.com/spreadsheets/d/1XL5vhW3sbDhbH9Cz0tuDiY8C3ctxq1tqvaCgkFb8cCA/edit?usp=sharing"",""ยโสธร!J457"")"),"")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IFERROR(__xludf.DUMMYFUNCTION("IMPORTRANGE(""https://docs.google.com/spreadsheets/d/1XL5vhW3sbDhbH9Cz0tuDiY8C3ctxq1tqvaCgkFb8cCA/edit?usp=sharing"",""ยโสธร!J458"")"),"")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IFERROR(__xludf.DUMMYFUNCTION("IMPORTRANGE(""https://docs.google.com/spreadsheets/d/1XL5vhW3sbDhbH9Cz0tuDiY8C3ctxq1tqvaCgkFb8cCA/edit?usp=sharing"",""ยโสธร!I459"")"),1900)</f>
        <v>1900</v>
      </c>
      <c r="J564" s="379">
        <f ca="1">IFERROR(__xludf.DUMMYFUNCTION("IMPORTRANGE(""https://docs.google.com/spreadsheets/d/1XL5vhW3sbDhbH9Cz0tuDiY8C3ctxq1tqvaCgkFb8cCA/edit?usp=sharing"",""ยโสธร!J459"")"),1937)</f>
        <v>1937</v>
      </c>
      <c r="K564" s="380">
        <f t="shared" ca="1" si="121"/>
        <v>101.94736842105263</v>
      </c>
      <c r="L564" s="381">
        <f ca="1">IFERROR(__xludf.DUMMYFUNCTION("IMPORTRANGE(""https://docs.google.com/spreadsheets/d/1XL5vhW3sbDhbH9Cz0tuDiY8C3ctxq1tqvaCgkFb8cCA/edit?usp=sharing"",""ยโสธร!L459"")"),142240)</f>
        <v>142240</v>
      </c>
      <c r="M564" s="381"/>
      <c r="N564" s="381">
        <f ca="1">IFERROR(__xludf.DUMMYFUNCTION("IMPORTRANGE(""https://docs.google.com/spreadsheets/d/1XL5vhW3sbDhbH9Cz0tuDiY8C3ctxq1tqvaCgkFb8cCA/edit?usp=sharing"",""ยโสธร!M459"")"),16390)</f>
        <v>16390</v>
      </c>
      <c r="O564" s="381">
        <f t="shared" ref="O564:O568" ca="1" si="122">+IF(L564&gt;0,N564*100/L564,0)</f>
        <v>11.522778402699663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IFERROR(__xludf.DUMMYFUNCTION("IMPORTRANGE(""https://docs.google.com/spreadsheets/d/1XL5vhW3sbDhbH9Cz0tuDiY8C3ctxq1tqvaCgkFb8cCA/edit?usp=sharing"",""ยโสธร!L460"")"),0)</f>
        <v>0</v>
      </c>
      <c r="M565" s="172"/>
      <c r="N565" s="178">
        <f ca="1">IFERROR(__xludf.DUMMYFUNCTION("IMPORTRANGE(""https://docs.google.com/spreadsheets/d/1XL5vhW3sbDhbH9Cz0tuDiY8C3ctxq1tqvaCgkFb8cCA/edit?usp=sharing"",""ยโสธร!M460"")"),0)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IFERROR(__xludf.DUMMYFUNCTION("IMPORTRANGE(""https://docs.google.com/spreadsheets/d/1XL5vhW3sbDhbH9Cz0tuDiY8C3ctxq1tqvaCgkFb8cCA/edit?usp=sharing"",""ยโสธร!L461"")"),142240)</f>
        <v>142240</v>
      </c>
      <c r="M566" s="173"/>
      <c r="N566" s="178">
        <f ca="1">IFERROR(__xludf.DUMMYFUNCTION("IMPORTRANGE(""https://docs.google.com/spreadsheets/d/1XL5vhW3sbDhbH9Cz0tuDiY8C3ctxq1tqvaCgkFb8cCA/edit?usp=sharing"",""ยโสธร!M461"")"),16390)</f>
        <v>16390</v>
      </c>
      <c r="O566" s="178">
        <f t="shared" ca="1" si="122"/>
        <v>11.522778402699663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IFERROR(__xludf.DUMMYFUNCTION("IMPORTRANGE(""https://docs.google.com/spreadsheets/d/1XL5vhW3sbDhbH9Cz0tuDiY8C3ctxq1tqvaCgkFb8cCA/edit?usp=sharing"",""ยโสธร!L462"")"),0)</f>
        <v>0</v>
      </c>
      <c r="M567" s="178"/>
      <c r="N567" s="178">
        <f ca="1">IFERROR(__xludf.DUMMYFUNCTION("IMPORTRANGE(""https://docs.google.com/spreadsheets/d/1XL5vhW3sbDhbH9Cz0tuDiY8C3ctxq1tqvaCgkFb8cCA/edit?usp=sharing"",""ยโสธร!M462"")"),0)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IFERROR(__xludf.DUMMYFUNCTION("IMPORTRANGE(""https://docs.google.com/spreadsheets/d/1XL5vhW3sbDhbH9Cz0tuDiY8C3ctxq1tqvaCgkFb8cCA/edit?usp=sharing"",""ยโสธร!L463"")"),142240)</f>
        <v>142240</v>
      </c>
      <c r="M568" s="178"/>
      <c r="N568" s="178">
        <f ca="1">IFERROR(__xludf.DUMMYFUNCTION("IMPORTRANGE(""https://docs.google.com/spreadsheets/d/1XL5vhW3sbDhbH9Cz0tuDiY8C3ctxq1tqvaCgkFb8cCA/edit?usp=sharing"",""ยโสธร!M463"")"),16390)</f>
        <v>16390</v>
      </c>
      <c r="O568" s="178">
        <f t="shared" ca="1" si="122"/>
        <v>11.522778402699663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IFERROR(__xludf.DUMMYFUNCTION("IMPORTRANGE(""https://docs.google.com/spreadsheets/d/1XL5vhW3sbDhbH9Cz0tuDiY8C3ctxq1tqvaCgkFb8cCA/edit?usp=sharing"",""ยโสธร!M464"")"),0)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IFERROR(__xludf.DUMMYFUNCTION("IMPORTRANGE(""https://docs.google.com/spreadsheets/d/1XL5vhW3sbDhbH9Cz0tuDiY8C3ctxq1tqvaCgkFb8cCA/edit?usp=sharing"",""ยโสธร!M465"")"),0)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IFERROR(__xludf.DUMMYFUNCTION("IMPORTRANGE(""https://docs.google.com/spreadsheets/d/1XL5vhW3sbDhbH9Cz0tuDiY8C3ctxq1tqvaCgkFb8cCA/edit?usp=sharing"",""ยโสธร!M466"")"),0)</f>
        <v>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IFERROR(__xludf.DUMMYFUNCTION("IMPORTRANGE(""https://docs.google.com/spreadsheets/d/1XL5vhW3sbDhbH9Cz0tuDiY8C3ctxq1tqvaCgkFb8cCA/edit?usp=sharing"",""ยโสธร!M467"")"),16390)</f>
        <v>16390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IFERROR(__xludf.DUMMYFUNCTION("IMPORTRANGE(""https://docs.google.com/spreadsheets/d/1XL5vhW3sbDhbH9Cz0tuDiY8C3ctxq1tqvaCgkFb8cCA/edit?usp=sharing"",""ยโสธร!I468"")"),1900)</f>
        <v>1900</v>
      </c>
      <c r="J573" s="428">
        <f ca="1">IFERROR(__xludf.DUMMYFUNCTION("IMPORTRANGE(""https://docs.google.com/spreadsheets/d/1XL5vhW3sbDhbH9Cz0tuDiY8C3ctxq1tqvaCgkFb8cCA/edit?usp=sharing"",""ยโสธร!J468"")"),1937)</f>
        <v>1937</v>
      </c>
      <c r="K573" s="211">
        <f ca="1">IF(I573&gt;0,J573*100/I573,0)</f>
        <v>101.94736842105263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IFERROR(__xludf.DUMMYFUNCTION("IMPORTRANGE(""https://docs.google.com/spreadsheets/d/1XL5vhW3sbDhbH9Cz0tuDiY8C3ctxq1tqvaCgkFb8cCA/edit?usp=sharing"",""ยโสธร!I470"")"),0)</f>
        <v>0</v>
      </c>
      <c r="J575" s="207">
        <f ca="1">IFERROR(__xludf.DUMMYFUNCTION("IMPORTRANGE(""https://docs.google.com/spreadsheets/d/1XL5vhW3sbDhbH9Cz0tuDiY8C3ctxq1tqvaCgkFb8cCA/edit?usp=sharing"",""ยโสธร!J470"")"),6)</f>
        <v>6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IFERROR(__xludf.DUMMYFUNCTION("IMPORTRANGE(""https://docs.google.com/spreadsheets/d/1XL5vhW3sbDhbH9Cz0tuDiY8C3ctxq1tqvaCgkFb8cCA/edit?usp=sharing"",""ยโสธร!I471"")"),0)</f>
        <v>0</v>
      </c>
      <c r="J576" s="207">
        <f ca="1">IFERROR(__xludf.DUMMYFUNCTION("IMPORTRANGE(""https://docs.google.com/spreadsheets/d/1XL5vhW3sbDhbH9Cz0tuDiY8C3ctxq1tqvaCgkFb8cCA/edit?usp=sharing"",""ยโสธร!J471"")"),129)</f>
        <v>129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IFERROR(__xludf.DUMMYFUNCTION("IMPORTRANGE(""https://docs.google.com/spreadsheets/d/1XL5vhW3sbDhbH9Cz0tuDiY8C3ctxq1tqvaCgkFb8cCA/edit?usp=sharing"",""ยโสธร!I472"")"),0)</f>
        <v>0</v>
      </c>
      <c r="J577" s="198">
        <f ca="1">IFERROR(__xludf.DUMMYFUNCTION("IMPORTRANGE(""https://docs.google.com/spreadsheets/d/1XL5vhW3sbDhbH9Cz0tuDiY8C3ctxq1tqvaCgkFb8cCA/edit?usp=sharing"",""ยโสธร!J472"")"),1808)</f>
        <v>1808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IFERROR(__xludf.DUMMYFUNCTION("IMPORTRANGE(""https://docs.google.com/spreadsheets/d/1XL5vhW3sbDhbH9Cz0tuDiY8C3ctxq1tqvaCgkFb8cCA/edit?usp=sharing"",""ยโสธร!I473"")"),0)</f>
        <v>0</v>
      </c>
      <c r="J578" s="207">
        <f ca="1">IFERROR(__xludf.DUMMYFUNCTION("IMPORTRANGE(""https://docs.google.com/spreadsheets/d/1XL5vhW3sbDhbH9Cz0tuDiY8C3ctxq1tqvaCgkFb8cCA/edit?usp=sharing"",""ยโสธร!J473"")"),0)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IFERROR(__xludf.DUMMYFUNCTION("IMPORTRANGE(""https://docs.google.com/spreadsheets/d/1XL5vhW3sbDhbH9Cz0tuDiY8C3ctxq1tqvaCgkFb8cCA/edit?usp=sharing"",""ยโสธร!I474"")"),0)</f>
        <v>0</v>
      </c>
      <c r="J579" s="207">
        <f ca="1">IFERROR(__xludf.DUMMYFUNCTION("IMPORTRANGE(""https://docs.google.com/spreadsheets/d/1XL5vhW3sbDhbH9Cz0tuDiY8C3ctxq1tqvaCgkFb8cCA/edit?usp=sharing"",""ยโสธร!J474"")"),0)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IFERROR(__xludf.DUMMYFUNCTION("IMPORTRANGE(""https://docs.google.com/spreadsheets/d/1XL5vhW3sbDhbH9Cz0tuDiY8C3ctxq1tqvaCgkFb8cCA/edit?usp=sharing"",""ยโสธร!I475"")"),100)</f>
        <v>100</v>
      </c>
      <c r="J580" s="379">
        <f ca="1">IFERROR(__xludf.DUMMYFUNCTION("IMPORTRANGE(""https://docs.google.com/spreadsheets/d/1XL5vhW3sbDhbH9Cz0tuDiY8C3ctxq1tqvaCgkFb8cCA/edit?usp=sharing"",""ยโสธร!J475"")"),24)</f>
        <v>24</v>
      </c>
      <c r="K580" s="380">
        <f ca="1">IF(I580&gt;0,J580*100/I580,0)</f>
        <v>24</v>
      </c>
      <c r="L580" s="381">
        <f ca="1">IFERROR(__xludf.DUMMYFUNCTION("IMPORTRANGE(""https://docs.google.com/spreadsheets/d/1XL5vhW3sbDhbH9Cz0tuDiY8C3ctxq1tqvaCgkFb8cCA/edit?usp=sharing"",""ยโสธร!L475"")"),306100)</f>
        <v>306100</v>
      </c>
      <c r="M580" s="381"/>
      <c r="N580" s="381">
        <f ca="1">IFERROR(__xludf.DUMMYFUNCTION("IMPORTRANGE(""https://docs.google.com/spreadsheets/d/1XL5vhW3sbDhbH9Cz0tuDiY8C3ctxq1tqvaCgkFb8cCA/edit?usp=sharing"",""ยโสธร!M475"")"),60553)</f>
        <v>60553</v>
      </c>
      <c r="O580" s="381">
        <f t="shared" ref="O580:O584" ca="1" si="124">+IF(L580&gt;0,N580*100/L580,0)</f>
        <v>19.782097353805945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IFERROR(__xludf.DUMMYFUNCTION("IMPORTRANGE(""https://docs.google.com/spreadsheets/d/1XL5vhW3sbDhbH9Cz0tuDiY8C3ctxq1tqvaCgkFb8cCA/edit?usp=sharing"",""ยโสธร!L476"")"),0)</f>
        <v>0</v>
      </c>
      <c r="M581" s="172"/>
      <c r="N581" s="178">
        <f ca="1">IFERROR(__xludf.DUMMYFUNCTION("IMPORTRANGE(""https://docs.google.com/spreadsheets/d/1XL5vhW3sbDhbH9Cz0tuDiY8C3ctxq1tqvaCgkFb8cCA/edit?usp=sharing"",""ยโสธร!M476"")"),0)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IFERROR(__xludf.DUMMYFUNCTION("IMPORTRANGE(""https://docs.google.com/spreadsheets/d/1XL5vhW3sbDhbH9Cz0tuDiY8C3ctxq1tqvaCgkFb8cCA/edit?usp=sharing"",""ยโสธร!L477"")"),306100)</f>
        <v>306100</v>
      </c>
      <c r="M582" s="173"/>
      <c r="N582" s="178">
        <f ca="1">IFERROR(__xludf.DUMMYFUNCTION("IMPORTRANGE(""https://docs.google.com/spreadsheets/d/1XL5vhW3sbDhbH9Cz0tuDiY8C3ctxq1tqvaCgkFb8cCA/edit?usp=sharing"",""ยโสธร!M477"")"),60553)</f>
        <v>60553</v>
      </c>
      <c r="O582" s="178">
        <f t="shared" ca="1" si="124"/>
        <v>19.782097353805945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IFERROR(__xludf.DUMMYFUNCTION("IMPORTRANGE(""https://docs.google.com/spreadsheets/d/1XL5vhW3sbDhbH9Cz0tuDiY8C3ctxq1tqvaCgkFb8cCA/edit?usp=sharing"",""ยโสธร!L478"")"),0)</f>
        <v>0</v>
      </c>
      <c r="M583" s="178"/>
      <c r="N583" s="178">
        <f ca="1">IFERROR(__xludf.DUMMYFUNCTION("IMPORTRANGE(""https://docs.google.com/spreadsheets/d/1XL5vhW3sbDhbH9Cz0tuDiY8C3ctxq1tqvaCgkFb8cCA/edit?usp=sharing"",""ยโสธร!M478"")"),0)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IFERROR(__xludf.DUMMYFUNCTION("IMPORTRANGE(""https://docs.google.com/spreadsheets/d/1XL5vhW3sbDhbH9Cz0tuDiY8C3ctxq1tqvaCgkFb8cCA/edit?usp=sharing"",""ยโสธร!L479"")"),306100)</f>
        <v>306100</v>
      </c>
      <c r="M584" s="178"/>
      <c r="N584" s="178">
        <f ca="1">IFERROR(__xludf.DUMMYFUNCTION("IMPORTRANGE(""https://docs.google.com/spreadsheets/d/1XL5vhW3sbDhbH9Cz0tuDiY8C3ctxq1tqvaCgkFb8cCA/edit?usp=sharing"",""ยโสธร!M479"")"),60553)</f>
        <v>60553</v>
      </c>
      <c r="O584" s="178">
        <f t="shared" ca="1" si="124"/>
        <v>19.782097353805945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IFERROR(__xludf.DUMMYFUNCTION("IMPORTRANGE(""https://docs.google.com/spreadsheets/d/1XL5vhW3sbDhbH9Cz0tuDiY8C3ctxq1tqvaCgkFb8cCA/edit?usp=sharing"",""ยโสธร!M480"")"),0)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IFERROR(__xludf.DUMMYFUNCTION("IMPORTRANGE(""https://docs.google.com/spreadsheets/d/1XL5vhW3sbDhbH9Cz0tuDiY8C3ctxq1tqvaCgkFb8cCA/edit?usp=sharing"",""ยโสธร!M481"")"),0)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IFERROR(__xludf.DUMMYFUNCTION("IMPORTRANGE(""https://docs.google.com/spreadsheets/d/1XL5vhW3sbDhbH9Cz0tuDiY8C3ctxq1tqvaCgkFb8cCA/edit?usp=sharing"",""ยโสธร!M482"")"),32633)</f>
        <v>32633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IFERROR(__xludf.DUMMYFUNCTION("IMPORTRANGE(""https://docs.google.com/spreadsheets/d/1XL5vhW3sbDhbH9Cz0tuDiY8C3ctxq1tqvaCgkFb8cCA/edit?usp=sharing"",""ยโสธร!M483"")"),27920)</f>
        <v>27920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IFERROR(__xludf.DUMMYFUNCTION("IMPORTRANGE(""https://docs.google.com/spreadsheets/d/1XL5vhW3sbDhbH9Cz0tuDiY8C3ctxq1tqvaCgkFb8cCA/edit?usp=sharing"",""ยโสธร!I484"")"),100)</f>
        <v>100</v>
      </c>
      <c r="J589" s="197">
        <f ca="1">IFERROR(__xludf.DUMMYFUNCTION("IMPORTRANGE(""https://docs.google.com/spreadsheets/d/1XL5vhW3sbDhbH9Cz0tuDiY8C3ctxq1tqvaCgkFb8cCA/edit?usp=sharing"",""ยโสธร!J484"")"),4)</f>
        <v>4</v>
      </c>
      <c r="K589" s="171">
        <f t="shared" ref="K589:K596" ca="1" si="125">IF(I589&gt;0,J589*100/I589,0)</f>
        <v>4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IFERROR(__xludf.DUMMYFUNCTION("IMPORTRANGE(""https://docs.google.com/spreadsheets/d/1XL5vhW3sbDhbH9Cz0tuDiY8C3ctxq1tqvaCgkFb8cCA/edit?usp=sharing"",""ยโสธร!I485"")"),0)</f>
        <v>0</v>
      </c>
      <c r="J590" s="197">
        <f ca="1">IFERROR(__xludf.DUMMYFUNCTION("IMPORTRANGE(""https://docs.google.com/spreadsheets/d/1XL5vhW3sbDhbH9Cz0tuDiY8C3ctxq1tqvaCgkFb8cCA/edit?usp=sharing"",""ยโสธร!J485"")"),1.94)</f>
        <v>1.94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IFERROR(__xludf.DUMMYFUNCTION("IMPORTRANGE(""https://docs.google.com/spreadsheets/d/1XL5vhW3sbDhbH9Cz0tuDiY8C3ctxq1tqvaCgkFb8cCA/edit?usp=sharing"",""ยโสธร!I486"")"),100)</f>
        <v>100</v>
      </c>
      <c r="J591" s="197">
        <f ca="1">IFERROR(__xludf.DUMMYFUNCTION("IMPORTRANGE(""https://docs.google.com/spreadsheets/d/1XL5vhW3sbDhbH9Cz0tuDiY8C3ctxq1tqvaCgkFb8cCA/edit?usp=sharing"",""ยโสธร!J486"")"),31)</f>
        <v>31</v>
      </c>
      <c r="K591" s="171">
        <f t="shared" ca="1" si="125"/>
        <v>31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IFERROR(__xludf.DUMMYFUNCTION("IMPORTRANGE(""https://docs.google.com/spreadsheets/d/1XL5vhW3sbDhbH9Cz0tuDiY8C3ctxq1tqvaCgkFb8cCA/edit?usp=sharing"",""ยโสธร!I487"")"),0)</f>
        <v>0</v>
      </c>
      <c r="J592" s="197">
        <f ca="1">IFERROR(__xludf.DUMMYFUNCTION("IMPORTRANGE(""https://docs.google.com/spreadsheets/d/1XL5vhW3sbDhbH9Cz0tuDiY8C3ctxq1tqvaCgkFb8cCA/edit?usp=sharing"",""ยโสธร!J487"")"),15.1)</f>
        <v>15.1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IFERROR(__xludf.DUMMYFUNCTION("IMPORTRANGE(""https://docs.google.com/spreadsheets/d/1XL5vhW3sbDhbH9Cz0tuDiY8C3ctxq1tqvaCgkFb8cCA/edit?usp=sharing"",""ยโสธร!I488"")"),100)</f>
        <v>100</v>
      </c>
      <c r="J593" s="197">
        <f ca="1">IFERROR(__xludf.DUMMYFUNCTION("IMPORTRANGE(""https://docs.google.com/spreadsheets/d/1XL5vhW3sbDhbH9Cz0tuDiY8C3ctxq1tqvaCgkFb8cCA/edit?usp=sharing"",""ยโสธร!J488"")"),0)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IFERROR(__xludf.DUMMYFUNCTION("IMPORTRANGE(""https://docs.google.com/spreadsheets/d/1XL5vhW3sbDhbH9Cz0tuDiY8C3ctxq1tqvaCgkFb8cCA/edit?usp=sharing"",""ยโสธร!I489"")"),0)</f>
        <v>0</v>
      </c>
      <c r="J594" s="197">
        <f ca="1">IFERROR(__xludf.DUMMYFUNCTION("IMPORTRANGE(""https://docs.google.com/spreadsheets/d/1XL5vhW3sbDhbH9Cz0tuDiY8C3ctxq1tqvaCgkFb8cCA/edit?usp=sharing"",""ยโสธร!J489"")"),0)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IFERROR(__xludf.DUMMYFUNCTION("IMPORTRANGE(""https://docs.google.com/spreadsheets/d/1XL5vhW3sbDhbH9Cz0tuDiY8C3ctxq1tqvaCgkFb8cCA/edit?usp=sharing"",""ยโสธร!I490"")"),100)</f>
        <v>100</v>
      </c>
      <c r="J595" s="197">
        <f ca="1">IFERROR(__xludf.DUMMYFUNCTION("IMPORTRANGE(""https://docs.google.com/spreadsheets/d/1XL5vhW3sbDhbH9Cz0tuDiY8C3ctxq1tqvaCgkFb8cCA/edit?usp=sharing"",""ยโสธร!J490"")"),24)</f>
        <v>24</v>
      </c>
      <c r="K595" s="171">
        <f t="shared" ca="1" si="125"/>
        <v>24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IFERROR(__xludf.DUMMYFUNCTION("IMPORTRANGE(""https://docs.google.com/spreadsheets/d/1XL5vhW3sbDhbH9Cz0tuDiY8C3ctxq1tqvaCgkFb8cCA/edit?usp=sharing"",""ยโสธร!I491"")"),0)</f>
        <v>0</v>
      </c>
      <c r="J596" s="250">
        <f ca="1">IFERROR(__xludf.DUMMYFUNCTION("IMPORTRANGE(""https://docs.google.com/spreadsheets/d/1XL5vhW3sbDhbH9Cz0tuDiY8C3ctxq1tqvaCgkFb8cCA/edit?usp=sharing"",""ยโสธร!J491"")"),12.41)</f>
        <v>12.41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IFERROR(__xludf.DUMMYFUNCTION("IMPORTRANGE(""https://docs.google.com/spreadsheets/d/1XL5vhW3sbDhbH9Cz0tuDiY8C3ctxq1tqvaCgkFb8cCA/edit?usp=sharing"",""ยโสธร!I492"")"),100)</f>
        <v>100</v>
      </c>
      <c r="J597" s="495">
        <f ca="1">IFERROR(__xludf.DUMMYFUNCTION("IMPORTRANGE(""https://docs.google.com/spreadsheets/d/1XL5vhW3sbDhbH9Cz0tuDiY8C3ctxq1tqvaCgkFb8cCA/edit?usp=sharing"",""ยโสธร!J492"")"),0)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IFERROR(__xludf.DUMMYFUNCTION("IMPORTRANGE(""https://docs.google.com/spreadsheets/d/1XL5vhW3sbDhbH9Cz0tuDiY8C3ctxq1tqvaCgkFb8cCA/edit?usp=sharing"",""ยโสธร!L492"")"),13700)</f>
        <v>13700</v>
      </c>
      <c r="M597" s="420"/>
      <c r="N597" s="420">
        <f ca="1">IFERROR(__xludf.DUMMYFUNCTION("IMPORTRANGE(""https://docs.google.com/spreadsheets/d/1XL5vhW3sbDhbH9Cz0tuDiY8C3ctxq1tqvaCgkFb8cCA/edit?usp=sharing"",""ยโสธร!M492"")"),2889)</f>
        <v>2889</v>
      </c>
      <c r="O597" s="420">
        <f t="shared" ref="O597:O601" ca="1" si="126">+IF(L597&gt;0,N597*100/L597,0)</f>
        <v>21.087591240875913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IFERROR(__xludf.DUMMYFUNCTION("IMPORTRANGE(""https://docs.google.com/spreadsheets/d/1XL5vhW3sbDhbH9Cz0tuDiY8C3ctxq1tqvaCgkFb8cCA/edit?usp=sharing"",""ยโสธร!L493"")"),0)</f>
        <v>0</v>
      </c>
      <c r="M598" s="172"/>
      <c r="N598" s="178">
        <f ca="1">IFERROR(__xludf.DUMMYFUNCTION("IMPORTRANGE(""https://docs.google.com/spreadsheets/d/1XL5vhW3sbDhbH9Cz0tuDiY8C3ctxq1tqvaCgkFb8cCA/edit?usp=sharing"",""ยโสธร!M493"")"),0)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IFERROR(__xludf.DUMMYFUNCTION("IMPORTRANGE(""https://docs.google.com/spreadsheets/d/1XL5vhW3sbDhbH9Cz0tuDiY8C3ctxq1tqvaCgkFb8cCA/edit?usp=sharing"",""ยโสธร!L494"")"),13700)</f>
        <v>13700</v>
      </c>
      <c r="M599" s="173"/>
      <c r="N599" s="178">
        <f ca="1">IFERROR(__xludf.DUMMYFUNCTION("IMPORTRANGE(""https://docs.google.com/spreadsheets/d/1XL5vhW3sbDhbH9Cz0tuDiY8C3ctxq1tqvaCgkFb8cCA/edit?usp=sharing"",""ยโสธร!M494"")"),2889)</f>
        <v>2889</v>
      </c>
      <c r="O599" s="178">
        <f t="shared" ca="1" si="126"/>
        <v>21.087591240875913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IFERROR(__xludf.DUMMYFUNCTION("IMPORTRANGE(""https://docs.google.com/spreadsheets/d/1XL5vhW3sbDhbH9Cz0tuDiY8C3ctxq1tqvaCgkFb8cCA/edit?usp=sharing"",""ยโสธร!L495"")"),0)</f>
        <v>0</v>
      </c>
      <c r="M600" s="178"/>
      <c r="N600" s="178">
        <f ca="1">IFERROR(__xludf.DUMMYFUNCTION("IMPORTRANGE(""https://docs.google.com/spreadsheets/d/1XL5vhW3sbDhbH9Cz0tuDiY8C3ctxq1tqvaCgkFb8cCA/edit?usp=sharing"",""ยโสธร!M495"")"),0)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IFERROR(__xludf.DUMMYFUNCTION("IMPORTRANGE(""https://docs.google.com/spreadsheets/d/1XL5vhW3sbDhbH9Cz0tuDiY8C3ctxq1tqvaCgkFb8cCA/edit?usp=sharing"",""ยโสธร!L496"")"),13700)</f>
        <v>13700</v>
      </c>
      <c r="M601" s="178"/>
      <c r="N601" s="178">
        <f ca="1">IFERROR(__xludf.DUMMYFUNCTION("IMPORTRANGE(""https://docs.google.com/spreadsheets/d/1XL5vhW3sbDhbH9Cz0tuDiY8C3ctxq1tqvaCgkFb8cCA/edit?usp=sharing"",""ยโสธร!M496"")"),2889)</f>
        <v>2889</v>
      </c>
      <c r="O601" s="178">
        <f t="shared" ca="1" si="126"/>
        <v>21.087591240875913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IFERROR(__xludf.DUMMYFUNCTION("IMPORTRANGE(""https://docs.google.com/spreadsheets/d/1XL5vhW3sbDhbH9Cz0tuDiY8C3ctxq1tqvaCgkFb8cCA/edit?usp=sharing"",""ยโสธร!M497"")"),0)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IFERROR(__xludf.DUMMYFUNCTION("IMPORTRANGE(""https://docs.google.com/spreadsheets/d/1XL5vhW3sbDhbH9Cz0tuDiY8C3ctxq1tqvaCgkFb8cCA/edit?usp=sharing"",""ยโสธร!M498"")"),0)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IFERROR(__xludf.DUMMYFUNCTION("IMPORTRANGE(""https://docs.google.com/spreadsheets/d/1XL5vhW3sbDhbH9Cz0tuDiY8C3ctxq1tqvaCgkFb8cCA/edit?usp=sharing"",""ยโสธร!M499"")"),0)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IFERROR(__xludf.DUMMYFUNCTION("IMPORTRANGE(""https://docs.google.com/spreadsheets/d/1XL5vhW3sbDhbH9Cz0tuDiY8C3ctxq1tqvaCgkFb8cCA/edit?usp=sharing"",""ยโสธร!M500"")"),2889)</f>
        <v>2889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IFERROR(__xludf.DUMMYFUNCTION("IMPORTRANGE(""https://docs.google.com/spreadsheets/d/1XL5vhW3sbDhbH9Cz0tuDiY8C3ctxq1tqvaCgkFb8cCA/edit?usp=sharing"",""ยโสธร!J502"")"),0)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IFERROR(__xludf.DUMMYFUNCTION("IMPORTRANGE(""https://docs.google.com/spreadsheets/d/1XL5vhW3sbDhbH9Cz0tuDiY8C3ctxq1tqvaCgkFb8cCA/edit?usp=sharing"",""ยโสธร!J503"")"),1)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IFERROR(__xludf.DUMMYFUNCTION("IMPORTRANGE(""https://docs.google.com/spreadsheets/d/1XL5vhW3sbDhbH9Cz0tuDiY8C3ctxq1tqvaCgkFb8cCA/edit?usp=sharing"",""ยโสธร!J166"")"),0)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IFERROR(__xludf.DUMMYFUNCTION("IMPORTRANGE(""https://docs.google.com/spreadsheets/d/1XL5vhW3sbDhbH9Cz0tuDiY8C3ctxq1tqvaCgkFb8cCA/edit?usp=sharing"",""ยโสธร!J166"")"),0)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IFERROR(__xludf.DUMMYFUNCTION("IMPORTRANGE(""https://docs.google.com/spreadsheets/d/1XL5vhW3sbDhbH9Cz0tuDiY8C3ctxq1tqvaCgkFb8cCA/edit?usp=sharing"",""ยโสธร!I506"")"),100)</f>
        <v>100</v>
      </c>
      <c r="J611" s="170">
        <f ca="1">IFERROR(__xludf.DUMMYFUNCTION("IMPORTRANGE(""https://docs.google.com/spreadsheets/d/1XL5vhW3sbDhbH9Cz0tuDiY8C3ctxq1tqvaCgkFb8cCA/edit?usp=sharing"",""ยโสธร!J506"")"),0)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IFERROR(__xludf.DUMMYFUNCTION("IMPORTRANGE(""https://docs.google.com/spreadsheets/d/1XL5vhW3sbDhbH9Cz0tuDiY8C3ctxq1tqvaCgkFb8cCA/edit?usp=sharing"",""ยโสธร!I507"")"),0)</f>
        <v>0</v>
      </c>
      <c r="J612" s="207">
        <f ca="1">IFERROR(__xludf.DUMMYFUNCTION("IMPORTRANGE(""https://docs.google.com/spreadsheets/d/1XL5vhW3sbDhbH9Cz0tuDiY8C3ctxq1tqvaCgkFb8cCA/edit?usp=sharing"",""ยโสธร!J507"")"),15)</f>
        <v>15</v>
      </c>
      <c r="K612" s="171">
        <f t="shared" ca="1" si="127"/>
        <v>15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IFERROR(__xludf.DUMMYFUNCTION("IMPORTRANGE(""https://docs.google.com/spreadsheets/d/1XL5vhW3sbDhbH9Cz0tuDiY8C3ctxq1tqvaCgkFb8cCA/edit?usp=sharing"",""ยโสธร!I508"")"),0)</f>
        <v>0</v>
      </c>
      <c r="J613" s="207">
        <f ca="1">IFERROR(__xludf.DUMMYFUNCTION("IMPORTRANGE(""https://docs.google.com/spreadsheets/d/1XL5vhW3sbDhbH9Cz0tuDiY8C3ctxq1tqvaCgkFb8cCA/edit?usp=sharing"",""ยโสธร!J508"")"),0)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IFERROR(__xludf.DUMMYFUNCTION("IMPORTRANGE(""https://docs.google.com/spreadsheets/d/1XL5vhW3sbDhbH9Cz0tuDiY8C3ctxq1tqvaCgkFb8cCA/edit?usp=sharing"",""ยโสธร!I509"")"),0)</f>
        <v>0</v>
      </c>
      <c r="J614" s="207">
        <f ca="1">IFERROR(__xludf.DUMMYFUNCTION("IMPORTRANGE(""https://docs.google.com/spreadsheets/d/1XL5vhW3sbDhbH9Cz0tuDiY8C3ctxq1tqvaCgkFb8cCA/edit?usp=sharing"",""ยโสธร!J509"")"),0)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IFERROR(__xludf.DUMMYFUNCTION("IMPORTRANGE(""https://docs.google.com/spreadsheets/d/1XL5vhW3sbDhbH9Cz0tuDiY8C3ctxq1tqvaCgkFb8cCA/edit?usp=sharing"",""ยโสธร!I510"")"),0)</f>
        <v>0</v>
      </c>
      <c r="J615" s="207">
        <f ca="1">IFERROR(__xludf.DUMMYFUNCTION("IMPORTRANGE(""https://docs.google.com/spreadsheets/d/1XL5vhW3sbDhbH9Cz0tuDiY8C3ctxq1tqvaCgkFb8cCA/edit?usp=sharing"",""ยโสธร!J510"")"),0)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IFERROR(__xludf.DUMMYFUNCTION("IMPORTRANGE(""https://docs.google.com/spreadsheets/d/1XL5vhW3sbDhbH9Cz0tuDiY8C3ctxq1tqvaCgkFb8cCA/edit?usp=sharing"",""ยโสธร!I511"")"),0)</f>
        <v>0</v>
      </c>
      <c r="J616" s="207">
        <f ca="1">IFERROR(__xludf.DUMMYFUNCTION("IMPORTRANGE(""https://docs.google.com/spreadsheets/d/1XL5vhW3sbDhbH9Cz0tuDiY8C3ctxq1tqvaCgkFb8cCA/edit?usp=sharing"",""ยโสธร!J511"")"),0)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IFERROR(__xludf.DUMMYFUNCTION("IMPORTRANGE(""https://docs.google.com/spreadsheets/d/1XL5vhW3sbDhbH9Cz0tuDiY8C3ctxq1tqvaCgkFb8cCA/edit?usp=sharing"",""ยโสธร!I512"")"),0)</f>
        <v>0</v>
      </c>
      <c r="J617" s="197">
        <f ca="1">IFERROR(__xludf.DUMMYFUNCTION("IMPORTRANGE(""https://docs.google.com/spreadsheets/d/1XL5vhW3sbDhbH9Cz0tuDiY8C3ctxq1tqvaCgkFb8cCA/edit?usp=sharing"",""ยโสธร!J512"")"),0)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IFERROR(__xludf.DUMMYFUNCTION("IMPORTRANGE(""https://docs.google.com/spreadsheets/d/1XL5vhW3sbDhbH9Cz0tuDiY8C3ctxq1tqvaCgkFb8cCA/edit?usp=sharing"",""ยโสธร!I513"")"),0)</f>
        <v>0</v>
      </c>
      <c r="J618" s="198">
        <f ca="1">IFERROR(__xludf.DUMMYFUNCTION("IMPORTRANGE(""https://docs.google.com/spreadsheets/d/1XL5vhW3sbDhbH9Cz0tuDiY8C3ctxq1tqvaCgkFb8cCA/edit?usp=sharing"",""ยโสธร!J513"")"),0)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IFERROR(__xludf.DUMMYFUNCTION("IMPORTRANGE(""https://docs.google.com/spreadsheets/d/1XL5vhW3sbDhbH9Cz0tuDiY8C3ctxq1tqvaCgkFb8cCA/edit?usp=sharing"",""ยโสธร!I514"")"),0)</f>
        <v>0</v>
      </c>
      <c r="J619" s="198">
        <f ca="1">IFERROR(__xludf.DUMMYFUNCTION("IMPORTRANGE(""https://docs.google.com/spreadsheets/d/1XL5vhW3sbDhbH9Cz0tuDiY8C3ctxq1tqvaCgkFb8cCA/edit?usp=sharing"",""ยโสธร!J514"")"),0)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IFERROR(__xludf.DUMMYFUNCTION("IMPORTRANGE(""https://docs.google.com/spreadsheets/d/1XL5vhW3sbDhbH9Cz0tuDiY8C3ctxq1tqvaCgkFb8cCA/edit?usp=sharing"",""ยโสธร!I515"")"),0)</f>
        <v>0</v>
      </c>
      <c r="J620" s="212">
        <f ca="1">IFERROR(__xludf.DUMMYFUNCTION("IMPORTRANGE(""https://docs.google.com/spreadsheets/d/1XL5vhW3sbDhbH9Cz0tuDiY8C3ctxq1tqvaCgkFb8cCA/edit?usp=sharing"",""ยโสธร!J515"")"),0)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IFERROR(__xludf.DUMMYFUNCTION("IMPORTRANGE(""https://docs.google.com/spreadsheets/d/1XL5vhW3sbDhbH9Cz0tuDiY8C3ctxq1tqvaCgkFb8cCA/edit?usp=sharing"",""ยโสธร!I516"")"),0)</f>
        <v>0</v>
      </c>
      <c r="J621" s="212">
        <f ca="1">IFERROR(__xludf.DUMMYFUNCTION("IMPORTRANGE(""https://docs.google.com/spreadsheets/d/1XL5vhW3sbDhbH9Cz0tuDiY8C3ctxq1tqvaCgkFb8cCA/edit?usp=sharing"",""ยโสธร!J516"")"),0)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IFERROR(__xludf.DUMMYFUNCTION("IMPORTRANGE(""https://docs.google.com/spreadsheets/d/1XL5vhW3sbDhbH9Cz0tuDiY8C3ctxq1tqvaCgkFb8cCA/edit?usp=sharing"",""ยโสธร!I517"")"),0)</f>
        <v>0</v>
      </c>
      <c r="J622" s="198">
        <f ca="1">IFERROR(__xludf.DUMMYFUNCTION("IMPORTRANGE(""https://docs.google.com/spreadsheets/d/1XL5vhW3sbDhbH9Cz0tuDiY8C3ctxq1tqvaCgkFb8cCA/edit?usp=sharing"",""ยโสธร!J517"")"),0)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IFERROR(__xludf.DUMMYFUNCTION("IMPORTRANGE(""https://docs.google.com/spreadsheets/d/1XL5vhW3sbDhbH9Cz0tuDiY8C3ctxq1tqvaCgkFb8cCA/edit?usp=sharing"",""ยโสธร!I518"")"),0)</f>
        <v>0</v>
      </c>
      <c r="J623" s="198">
        <f ca="1">IFERROR(__xludf.DUMMYFUNCTION("IMPORTRANGE(""https://docs.google.com/spreadsheets/d/1XL5vhW3sbDhbH9Cz0tuDiY8C3ctxq1tqvaCgkFb8cCA/edit?usp=sharing"",""ยโสธร!J518"")"),0)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IFERROR(__xludf.DUMMYFUNCTION("IMPORTRANGE(""https://docs.google.com/spreadsheets/d/1XL5vhW3sbDhbH9Cz0tuDiY8C3ctxq1tqvaCgkFb8cCA/edit?usp=sharing"",""ยโสธร!I519"")"),0)</f>
        <v>0</v>
      </c>
      <c r="J624" s="197">
        <f ca="1">IFERROR(__xludf.DUMMYFUNCTION("IMPORTRANGE(""https://docs.google.com/spreadsheets/d/1XL5vhW3sbDhbH9Cz0tuDiY8C3ctxq1tqvaCgkFb8cCA/edit?usp=sharing"",""ยโสธร!J519"")"),0)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IFERROR(__xludf.DUMMYFUNCTION("IMPORTRANGE(""https://docs.google.com/spreadsheets/d/1XL5vhW3sbDhbH9Cz0tuDiY8C3ctxq1tqvaCgkFb8cCA/edit?usp=sharing"",""ยโสธร!I520"")"),0)</f>
        <v>0</v>
      </c>
      <c r="J625" s="198">
        <f ca="1">IFERROR(__xludf.DUMMYFUNCTION("IMPORTRANGE(""https://docs.google.com/spreadsheets/d/1XL5vhW3sbDhbH9Cz0tuDiY8C3ctxq1tqvaCgkFb8cCA/edit?usp=sharing"",""ยโสธร!J520"")"),0)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IFERROR(__xludf.DUMMYFUNCTION("IMPORTRANGE(""https://docs.google.com/spreadsheets/d/1XL5vhW3sbDhbH9Cz0tuDiY8C3ctxq1tqvaCgkFb8cCA/edit?usp=sharing"",""ยโสธร!I521"")"),0)</f>
        <v>0</v>
      </c>
      <c r="J626" s="198">
        <f ca="1">IFERROR(__xludf.DUMMYFUNCTION("IMPORTRANGE(""https://docs.google.com/spreadsheets/d/1XL5vhW3sbDhbH9Cz0tuDiY8C3ctxq1tqvaCgkFb8cCA/edit?usp=sharing"",""ยโสธร!J521"")"),0)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9">
        <f ca="1">IFERROR(__xludf.DUMMYFUNCTION("IMPORTRANGE(""https://docs.google.com/spreadsheets/d/1XL5vhW3sbDhbH9Cz0tuDiY8C3ctxq1tqvaCgkFb8cCA/edit?usp=sharing"",""ยโสธร!J523"")"),1519478.84)</f>
        <v>1519478.84</v>
      </c>
      <c r="K628" s="350">
        <f t="shared" ref="K628:K635" ca="1" si="129">IF(I628&gt;0,J628*100/I628,0)</f>
        <v>24.329448329866352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IFERROR(__xludf.DUMMYFUNCTION("IMPORTRANGE(""https://docs.google.com/spreadsheets/d/1XL5vhW3sbDhbH9Cz0tuDiY8C3ctxq1tqvaCgkFb8cCA/edit?usp=sharing"",""ยโสธร!I524"")"),625)</f>
        <v>625</v>
      </c>
      <c r="J629" s="349">
        <f ca="1">IFERROR(__xludf.DUMMYFUNCTION("IMPORTRANGE(""https://docs.google.com/spreadsheets/d/1XL5vhW3sbDhbH9Cz0tuDiY8C3ctxq1tqvaCgkFb8cCA/edit?usp=sharing"",""ยโสธร!J524"")"),153)</f>
        <v>153</v>
      </c>
      <c r="K629" s="350">
        <f t="shared" ca="1" si="129"/>
        <v>24.48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IFERROR(__xludf.DUMMYFUNCTION("IMPORTRANGE(""https://docs.google.com/spreadsheets/d/1XL5vhW3sbDhbH9Cz0tuDiY8C3ctxq1tqvaCgkFb8cCA/edit?usp=sharing"",""ยโสธร!I525"")"),4584633.55)</f>
        <v>4584633.55</v>
      </c>
      <c r="J630" s="349">
        <f ca="1">IFERROR(__xludf.DUMMYFUNCTION("IMPORTRANGE(""https://docs.google.com/spreadsheets/d/1XL5vhW3sbDhbH9Cz0tuDiY8C3ctxq1tqvaCgkFb8cCA/edit?usp=sharing"",""ยโสธร!J525"")"),515763.74)</f>
        <v>515763.74</v>
      </c>
      <c r="K630" s="350">
        <f t="shared" ca="1" si="129"/>
        <v>11.24983566025686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IFERROR(__xludf.DUMMYFUNCTION("IMPORTRANGE(""https://docs.google.com/spreadsheets/d/1XL5vhW3sbDhbH9Cz0tuDiY8C3ctxq1tqvaCgkFb8cCA/edit?usp=sharing"",""ยโสธร!I526"")"),275)</f>
        <v>275</v>
      </c>
      <c r="J631" s="349">
        <f ca="1">IFERROR(__xludf.DUMMYFUNCTION("IMPORTRANGE(""https://docs.google.com/spreadsheets/d/1XL5vhW3sbDhbH9Cz0tuDiY8C3ctxq1tqvaCgkFb8cCA/edit?usp=sharing"",""ยโสธร!J526"")"),101)</f>
        <v>101</v>
      </c>
      <c r="K631" s="350">
        <f t="shared" ca="1" si="129"/>
        <v>36.727272727272727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IFERROR(__xludf.DUMMYFUNCTION("IMPORTRANGE(""https://docs.google.com/spreadsheets/d/1XL5vhW3sbDhbH9Cz0tuDiY8C3ctxq1tqvaCgkFb8cCA/edit?usp=sharing"",""ยโสธร!I527"")"),0)</f>
        <v>0</v>
      </c>
      <c r="J632" s="349">
        <f ca="1">IFERROR(__xludf.DUMMYFUNCTION("IMPORTRANGE(""https://docs.google.com/spreadsheets/d/1XL5vhW3sbDhbH9Cz0tuDiY8C3ctxq1tqvaCgkFb8cCA/edit?usp=sharing"",""ยโสธร!J527"")"),69871.78)</f>
        <v>69871.78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IFERROR(__xludf.DUMMYFUNCTION("IMPORTRANGE(""https://docs.google.com/spreadsheets/d/1XL5vhW3sbDhbH9Cz0tuDiY8C3ctxq1tqvaCgkFb8cCA/edit?usp=sharing"",""ยโสธร!I528"")"),0)</f>
        <v>0</v>
      </c>
      <c r="J633" s="349">
        <f ca="1">IFERROR(__xludf.DUMMYFUNCTION("IMPORTRANGE(""https://docs.google.com/spreadsheets/d/1XL5vhW3sbDhbH9Cz0tuDiY8C3ctxq1tqvaCgkFb8cCA/edit?usp=sharing"",""ยโสธร!J528"")"),3)</f>
        <v>3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IFERROR(__xludf.DUMMYFUNCTION("IMPORTRANGE(""https://docs.google.com/spreadsheets/d/1XL5vhW3sbDhbH9Cz0tuDiY8C3ctxq1tqvaCgkFb8cCA/edit?usp=sharing"",""ยโสธร!I529"")"),7700000)</f>
        <v>7700000</v>
      </c>
      <c r="J634" s="349">
        <f ca="1">IFERROR(__xludf.DUMMYFUNCTION("IMPORTRANGE(""https://docs.google.com/spreadsheets/d/1XL5vhW3sbDhbH9Cz0tuDiY8C3ctxq1tqvaCgkFb8cCA/edit?usp=sharing"",""ยโสธร!J529"")"),0)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IFERROR(__xludf.DUMMYFUNCTION("IMPORTRANGE(""https://docs.google.com/spreadsheets/d/1XL5vhW3sbDhbH9Cz0tuDiY8C3ctxq1tqvaCgkFb8cCA/edit?usp=sharing"",""ยโสธร!I530"")"),300)</f>
        <v>300</v>
      </c>
      <c r="J635" s="519">
        <f ca="1">IFERROR(__xludf.DUMMYFUNCTION("IMPORTRANGE(""https://docs.google.com/spreadsheets/d/1XL5vhW3sbDhbH9Cz0tuDiY8C3ctxq1tqvaCgkFb8cCA/edit?usp=sharing"",""ยโสธร!J530"")"),0)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64" activePane="bottomLeft" state="frozen"/>
      <selection activeCell="I98" sqref="I98"/>
      <selection pane="bottomLeft" activeCell="M474" sqref="M474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258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6948143</v>
      </c>
      <c r="M8" s="25">
        <f t="shared" ca="1" si="0"/>
        <v>2089540</v>
      </c>
      <c r="N8" s="25">
        <f t="shared" ca="1" si="0"/>
        <v>2645507.5700000003</v>
      </c>
      <c r="O8" s="24">
        <f t="shared" ref="O8:O16" ca="1" si="1">IF(L8&gt;0,N8*100/L8,0)</f>
        <v>38.075030551328609</v>
      </c>
      <c r="P8" s="24">
        <f t="shared" ref="P8:P16" ca="1" si="2">IF(M8&gt;0,N8*100/M8,0)</f>
        <v>126.60717526345513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6948143</v>
      </c>
      <c r="M10" s="32">
        <f t="shared" ca="1" si="4"/>
        <v>2089540</v>
      </c>
      <c r="N10" s="32">
        <f t="shared" ca="1" si="4"/>
        <v>2645507.5700000003</v>
      </c>
      <c r="O10" s="31">
        <f t="shared" ca="1" si="1"/>
        <v>38.075030551328609</v>
      </c>
      <c r="P10" s="31">
        <f t="shared" ca="1" si="2"/>
        <v>126.60717526345513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6762143</v>
      </c>
      <c r="M12" s="40">
        <f t="shared" ca="1" si="6"/>
        <v>2089540</v>
      </c>
      <c r="N12" s="40">
        <f t="shared" ca="1" si="6"/>
        <v>2461507.5700000003</v>
      </c>
      <c r="O12" s="40">
        <f t="shared" ca="1" si="1"/>
        <v>36.401294234682709</v>
      </c>
      <c r="P12" s="40">
        <f t="shared" ca="1" si="2"/>
        <v>117.80140940111222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2541100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4221043</v>
      </c>
      <c r="M14" s="40">
        <f t="shared" si="8"/>
        <v>0</v>
      </c>
      <c r="N14" s="40">
        <f t="shared" ca="1" si="8"/>
        <v>795419.57000000007</v>
      </c>
      <c r="O14" s="43">
        <f t="shared" ca="1" si="1"/>
        <v>18.844147524675773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186000</v>
      </c>
      <c r="M16" s="40">
        <f t="shared" si="10"/>
        <v>0</v>
      </c>
      <c r="N16" s="40">
        <f t="shared" ca="1" si="10"/>
        <v>184000</v>
      </c>
      <c r="O16" s="52">
        <f t="shared" ca="1" si="1"/>
        <v>98.924731182795696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4066990</v>
      </c>
      <c r="M18" s="25">
        <f t="shared" ca="1" si="11"/>
        <v>2089540</v>
      </c>
      <c r="N18" s="25">
        <f t="shared" ca="1" si="11"/>
        <v>1850088</v>
      </c>
      <c r="O18" s="24">
        <f t="shared" ref="O18:O20" ca="1" si="12">IF(L18&gt;0,N18*100/L18,0)</f>
        <v>45.490350357389616</v>
      </c>
      <c r="P18" s="24">
        <f t="shared" ref="P18:P26" ca="1" si="13">IF(M18&gt;0,N18*100/M18,0)</f>
        <v>88.540444308316665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4066990</v>
      </c>
      <c r="M20" s="32">
        <f t="shared" ca="1" si="15"/>
        <v>2089540</v>
      </c>
      <c r="N20" s="32">
        <f t="shared" ca="1" si="15"/>
        <v>1850088</v>
      </c>
      <c r="O20" s="31">
        <f t="shared" ca="1" si="12"/>
        <v>45.490350357389616</v>
      </c>
      <c r="P20" s="31">
        <f t="shared" ca="1" si="13"/>
        <v>88.540444308316665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3880990</v>
      </c>
      <c r="M22" s="44">
        <f t="shared" ca="1" si="18"/>
        <v>2089540</v>
      </c>
      <c r="N22" s="43">
        <f t="shared" ca="1" si="18"/>
        <v>1666088</v>
      </c>
      <c r="O22" s="43">
        <f t="shared" ca="1" si="17"/>
        <v>42.929458720584179</v>
      </c>
      <c r="P22" s="43">
        <f t="shared" ca="1" si="13"/>
        <v>79.734678445973756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2541100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1339890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186000</v>
      </c>
      <c r="M26" s="52">
        <f t="shared" si="22"/>
        <v>0</v>
      </c>
      <c r="N26" s="52">
        <f t="shared" ca="1" si="22"/>
        <v>184000</v>
      </c>
      <c r="O26" s="52">
        <f t="shared" ca="1" si="17"/>
        <v>98.924731182795696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2881153</v>
      </c>
      <c r="M28" s="25">
        <f t="shared" si="23"/>
        <v>0</v>
      </c>
      <c r="N28" s="25">
        <f t="shared" ca="1" si="23"/>
        <v>795419.57000000007</v>
      </c>
      <c r="O28" s="24">
        <f t="shared" ref="O28:O30" ca="1" si="24">IF(L28&gt;0,N28*100/L28,0)</f>
        <v>27.607682410479416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2881153</v>
      </c>
      <c r="M30" s="32">
        <f t="shared" si="27"/>
        <v>0</v>
      </c>
      <c r="N30" s="32">
        <f t="shared" ca="1" si="27"/>
        <v>795419.57000000007</v>
      </c>
      <c r="O30" s="31">
        <f t="shared" ca="1" si="24"/>
        <v>27.607682410479416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2881153</v>
      </c>
      <c r="M32" s="43">
        <f t="shared" si="30"/>
        <v>0</v>
      </c>
      <c r="N32" s="43">
        <f t="shared" ca="1" si="30"/>
        <v>795419.57000000007</v>
      </c>
      <c r="O32" s="43">
        <f t="shared" ca="1" si="29"/>
        <v>27.607682410479416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2881153</v>
      </c>
      <c r="M34" s="43">
        <f t="shared" si="32"/>
        <v>0</v>
      </c>
      <c r="N34" s="43">
        <f t="shared" ca="1" si="32"/>
        <v>795419.57000000007</v>
      </c>
      <c r="O34" s="43">
        <f t="shared" ca="1" si="29"/>
        <v>27.607682410479416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4066990</v>
      </c>
      <c r="M37" s="57">
        <f t="shared" ca="1" si="33"/>
        <v>2089540</v>
      </c>
      <c r="N37" s="57">
        <f t="shared" ca="1" si="33"/>
        <v>1850088</v>
      </c>
      <c r="O37" s="58">
        <f t="shared" ca="1" si="29"/>
        <v>45.490350357389616</v>
      </c>
      <c r="P37" s="58">
        <f t="shared" ca="1" si="25"/>
        <v>88.540444308316665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904100</v>
      </c>
      <c r="M41" s="81">
        <f t="shared" ca="1" si="34"/>
        <v>452000</v>
      </c>
      <c r="N41" s="81">
        <f t="shared" ca="1" si="34"/>
        <v>343263</v>
      </c>
      <c r="O41" s="80">
        <f t="shared" ref="O41:O43" ca="1" si="35">IF(L41&gt;0,N41*100/L41,0)</f>
        <v>37.967370866054637</v>
      </c>
      <c r="P41" s="80">
        <f t="shared" ref="P41:P43" ca="1" si="36">IF(M41&gt;0,N41*100/M41,0)</f>
        <v>75.943141592920355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904100</v>
      </c>
      <c r="M43" s="81">
        <f t="shared" ca="1" si="38"/>
        <v>452000</v>
      </c>
      <c r="N43" s="81">
        <f t="shared" ca="1" si="38"/>
        <v>343263</v>
      </c>
      <c r="O43" s="80">
        <f t="shared" ca="1" si="35"/>
        <v>37.967370866054637</v>
      </c>
      <c r="P43" s="80">
        <f t="shared" ca="1" si="36"/>
        <v>75.943141592920355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904100</v>
      </c>
      <c r="M45" s="93">
        <f ca="1">IFERROR(__xludf.DUMMYFUNCTION("IMPORTRANGE(""https://docs.google.com/spreadsheets/d/1Yj_ptqi66GCucihVvJfMjLAmec39IyEx_6qawtMGysU/edit?usp=sharing"",""สบก!Q48"")"),452000)</f>
        <v>452000</v>
      </c>
      <c r="N45" s="93">
        <f ca="1">IFERROR(__xludf.DUMMYFUNCTION("IMPORTRANGE(""https://docs.google.com/spreadsheets/d/1Yj_ptqi66GCucihVvJfMjLAmec39IyEx_6qawtMGysU/edit?usp=sharing"",""สบก!R48"")"),343263)</f>
        <v>343263</v>
      </c>
      <c r="O45" s="94">
        <f ca="1">IF(L45&gt;0,N45*100/L45,0)</f>
        <v>37.967370866054637</v>
      </c>
      <c r="P45" s="94">
        <f ca="1">IF(M45&gt;0,N45*100/M45,0)</f>
        <v>75.943141592920355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IFERROR(__xludf.DUMMYFUNCTION("IMPORTRANGE(""https://docs.google.com/spreadsheets/d/1Yj_ptqi66GCucihVvJfMjLAmec39IyEx_6qawtMGysU/edit?usp=sharing"",""สบก!M48"")"),904100)</f>
        <v>904100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IFERROR(__xludf.DUMMYFUNCTION("IMPORTRANGE(""https://docs.google.com/spreadsheets/d/1Yj_ptqi66GCucihVvJfMjLAmec39IyEx_6qawtMGysU/edit?usp=sharing"",""สบก!N48"")"),0)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IFERROR(__xludf.DUMMYFUNCTION("IMPORTRANGE(""https://docs.google.com/spreadsheets/d/1Yj_ptqi66GCucihVvJfMjLAmec39IyEx_6qawtMGysU/edit?usp=sharing"",""สบก!O48"")"),0)</f>
        <v>0</v>
      </c>
      <c r="M49" s="103"/>
      <c r="N49" s="93">
        <f ca="1">IFERROR(__xludf.DUMMYFUNCTION("IMPORTRANGE(""https://docs.google.com/spreadsheets/d/1Yj_ptqi66GCucihVvJfMjLAmec39IyEx_6qawtMGysU/edit?usp=sharing"",""สบก!S48"")"),0)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979200</v>
      </c>
      <c r="M53" s="127">
        <f t="shared" ca="1" si="39"/>
        <v>507240</v>
      </c>
      <c r="N53" s="127">
        <f t="shared" ca="1" si="39"/>
        <v>366726</v>
      </c>
      <c r="O53" s="126">
        <f t="shared" ref="O53:O55" ca="1" si="40">IF(L53&gt;0,N53*100/L53,0)</f>
        <v>37.451593137254903</v>
      </c>
      <c r="P53" s="126">
        <f t="shared" ref="P53:P55" ca="1" si="41">IF(M53&gt;0,N53*100/M53,0)</f>
        <v>72.298320321741187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979200</v>
      </c>
      <c r="M55" s="127">
        <f t="shared" ca="1" si="43"/>
        <v>507240</v>
      </c>
      <c r="N55" s="127">
        <f t="shared" ca="1" si="43"/>
        <v>366726</v>
      </c>
      <c r="O55" s="126">
        <f t="shared" ca="1" si="40"/>
        <v>37.451593137254903</v>
      </c>
      <c r="P55" s="126">
        <f t="shared" ca="1" si="41"/>
        <v>72.298320321741187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979200</v>
      </c>
      <c r="M57" s="93">
        <f ca="1">IFERROR(__xludf.DUMMYFUNCTION("IMPORTRANGE(""https://docs.google.com/spreadsheets/d/1Yj_ptqi66GCucihVvJfMjLAmec39IyEx_6qawtMGysU/edit?usp=sharing"",""สบก!Z48"")"),507240)</f>
        <v>507240</v>
      </c>
      <c r="N57" s="93">
        <f ca="1">IFERROR(__xludf.DUMMYFUNCTION("IMPORTRANGE(""https://docs.google.com/spreadsheets/d/1Yj_ptqi66GCucihVvJfMjLAmec39IyEx_6qawtMGysU/edit?usp=sharing"",""สบก!AA48"")"),366726)</f>
        <v>366726</v>
      </c>
      <c r="O57" s="94">
        <f ca="1">IF(L57&gt;0,N57*100/L57,0)</f>
        <v>37.451593137254903</v>
      </c>
      <c r="P57" s="94">
        <f ca="1">IF(M57&gt;0,N57*100/M57,0)</f>
        <v>72.298320321741187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IFERROR(__xludf.DUMMYFUNCTION("IMPORTRANGE(""https://docs.google.com/spreadsheets/d/1Yj_ptqi66GCucihVvJfMjLAmec39IyEx_6qawtMGysU/edit?usp=sharing"",""สบก!V48"")"),979200)</f>
        <v>979200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IFERROR(__xludf.DUMMYFUNCTION("IMPORTRANGE(""https://docs.google.com/spreadsheets/d/1Yj_ptqi66GCucihVvJfMjLAmec39IyEx_6qawtMGysU/edit?usp=sharing"",""สบก!W48"")"),0)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IFERROR(__xludf.DUMMYFUNCTION("IMPORTRANGE(""https://docs.google.com/spreadsheets/d/1Yj_ptqi66GCucihVvJfMjLAmec39IyEx_6qawtMGysU/edit?usp=sharing"",""สบก!X48"")"),0)</f>
        <v>0</v>
      </c>
      <c r="M61" s="103"/>
      <c r="N61" s="93">
        <f ca="1">IFERROR(__xludf.DUMMYFUNCTION("IMPORTRANGE(""https://docs.google.com/spreadsheets/d/1Yj_ptqi66GCucihVvJfMjLAmec39IyEx_6qawtMGysU/edit?usp=sharing"",""สบก!AB48"")"),0)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IFERROR(__xludf.DUMMYFUNCTION("IMPORTRANGE(""https://docs.google.com/spreadsheets/d/1XL5vhW3sbDhbH9Cz0tuDiY8C3ctxq1tqvaCgkFb8cCA/edit?usp=sharing"",""ร้อยเอ็ด!I9"")"),1)</f>
        <v>1</v>
      </c>
      <c r="J64" s="148">
        <f ca="1">IFERROR(__xludf.DUMMYFUNCTION("IMPORTRANGE(""https://docs.google.com/spreadsheets/d/1XL5vhW3sbDhbH9Cz0tuDiY8C3ctxq1tqvaCgkFb8cCA/edit?usp=sharing"",""ร้อยเอ็ด!J9"")"),1)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IFERROR(__xludf.DUMMYFUNCTION("IMPORTRANGE(""https://docs.google.com/spreadsheets/d/1XL5vhW3sbDhbH9Cz0tuDiY8C3ctxq1tqvaCgkFb8cCA/edit?usp=sharing"",""ร้อยเอ็ด!I10"")"),40)</f>
        <v>40</v>
      </c>
      <c r="J65" s="148">
        <f ca="1">IFERROR(__xludf.DUMMYFUNCTION("IMPORTRANGE(""https://docs.google.com/spreadsheets/d/1XL5vhW3sbDhbH9Cz0tuDiY8C3ctxq1tqvaCgkFb8cCA/edit?usp=sharing"",""ร้อยเอ็ด!J10"")"),40)</f>
        <v>40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887400</v>
      </c>
      <c r="M66" s="158">
        <f t="shared" ca="1" si="45"/>
        <v>480320</v>
      </c>
      <c r="N66" s="158">
        <f t="shared" ca="1" si="45"/>
        <v>474180</v>
      </c>
      <c r="O66" s="157">
        <f t="shared" ref="O66:O68" ca="1" si="46">IF(L66&gt;0,N66*100/L66,0)</f>
        <v>53.434753211629477</v>
      </c>
      <c r="P66" s="157">
        <f t="shared" ref="P66:P68" ca="1" si="47">IF(M66&gt;0,N66*100/M66,0)</f>
        <v>98.721685542971358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887400</v>
      </c>
      <c r="M68" s="163">
        <f t="shared" ca="1" si="49"/>
        <v>480320</v>
      </c>
      <c r="N68" s="163">
        <f t="shared" ca="1" si="49"/>
        <v>474180</v>
      </c>
      <c r="O68" s="162">
        <f t="shared" ca="1" si="46"/>
        <v>53.434753211629477</v>
      </c>
      <c r="P68" s="162">
        <f t="shared" ca="1" si="47"/>
        <v>98.721685542971358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887400</v>
      </c>
      <c r="M70" s="176">
        <f ca="1">IFERROR(__xludf.DUMMYFUNCTION("IMPORTRANGE(""https://docs.google.com/spreadsheets/d/1Yj_ptqi66GCucihVvJfMjLAmec39IyEx_6qawtMGysU/edit?usp=sharing"",""สบก!AI48"")"),480320)</f>
        <v>480320</v>
      </c>
      <c r="N70" s="177">
        <f ca="1">IFERROR(__xludf.DUMMYFUNCTION("IMPORTRANGE(""https://docs.google.com/spreadsheets/d/1Yj_ptqi66GCucihVvJfMjLAmec39IyEx_6qawtMGysU/edit?usp=sharing"",""สบก!AJ48"")"),474180)</f>
        <v>474180</v>
      </c>
      <c r="O70" s="178">
        <f ca="1">IF(L70&gt;0,N70*100/L70,0)</f>
        <v>53.434753211629477</v>
      </c>
      <c r="P70" s="178">
        <f ca="1">IF(M70&gt;0,N70*100/M70,0)</f>
        <v>98.721685542971358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IFERROR(__xludf.DUMMYFUNCTION("IMPORTRANGE(""https://docs.google.com/spreadsheets/d/1Yj_ptqi66GCucihVvJfMjLAmec39IyEx_6qawtMGysU/edit?usp=sharing"",""สบก!AE48"")"),463400)</f>
        <v>463400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IFERROR(__xludf.DUMMYFUNCTION("IMPORTRANGE(""https://docs.google.com/spreadsheets/d/1Yj_ptqi66GCucihVvJfMjLAmec39IyEx_6qawtMGysU/edit?usp=sharing"",""สบก!AF48"")"),424000)</f>
        <v>424000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IFERROR(__xludf.DUMMYFUNCTION("IMPORTRANGE(""https://docs.google.com/spreadsheets/d/1Yj_ptqi66GCucihVvJfMjLAmec39IyEx_6qawtMGysU/edit?usp=sharing"",""สบก!AG48"")"),0)</f>
        <v>0</v>
      </c>
      <c r="M74" s="103"/>
      <c r="N74" s="93">
        <f ca="1">IFERROR(__xludf.DUMMYFUNCTION("IMPORTRANGE(""https://docs.google.com/spreadsheets/d/1Yj_ptqi66GCucihVvJfMjLAmec39IyEx_6qawtMGysU/edit?usp=sharing"",""สบก!AK48"")"),0)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IFERROR(__xludf.DUMMYFUNCTION("IMPORTRANGE(""https://docs.google.com/spreadsheets/d/1XL5vhW3sbDhbH9Cz0tuDiY8C3ctxq1tqvaCgkFb8cCA/edit?usp=sharing"",""ร้อยเอ็ด!J16"")"),0)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IFERROR(__xludf.DUMMYFUNCTION("IMPORTRANGE(""https://docs.google.com/spreadsheets/d/1XL5vhW3sbDhbH9Cz0tuDiY8C3ctxq1tqvaCgkFb8cCA/edit?usp=sharing"",""ร้อยเอ็ด!J17"")"),1)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IFERROR(__xludf.DUMMYFUNCTION("IMPORTRANGE(""https://docs.google.com/spreadsheets/d/1XL5vhW3sbDhbH9Cz0tuDiY8C3ctxq1tqvaCgkFb8cCA/edit?usp=sharing"",""ร้อยเอ็ด!J18"")"),1)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IFERROR(__xludf.DUMMYFUNCTION("IMPORTRANGE(""https://docs.google.com/spreadsheets/d/1XL5vhW3sbDhbH9Cz0tuDiY8C3ctxq1tqvaCgkFb8cCA/edit?usp=sharing"",""ร้อยเอ็ด!J19"")"),1)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IFERROR(__xludf.DUMMYFUNCTION("IMPORTRANGE(""https://docs.google.com/spreadsheets/d/1XL5vhW3sbDhbH9Cz0tuDiY8C3ctxq1tqvaCgkFb8cCA/edit?usp=sharing"",""ร้อยเอ็ด!I20"")"),1)</f>
        <v>1</v>
      </c>
      <c r="J80" s="210">
        <f ca="1">IFERROR(__xludf.DUMMYFUNCTION("IMPORTRANGE(""https://docs.google.com/spreadsheets/d/1XL5vhW3sbDhbH9Cz0tuDiY8C3ctxq1tqvaCgkFb8cCA/edit?usp=sharing"",""ร้อยเอ็ด!J20"")"),1)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IFERROR(__xludf.DUMMYFUNCTION("IMPORTRANGE(""https://docs.google.com/spreadsheets/d/1XL5vhW3sbDhbH9Cz0tuDiY8C3ctxq1tqvaCgkFb8cCA/edit?usp=sharing"",""ร้อยเอ็ด!I21"")"),40)</f>
        <v>40</v>
      </c>
      <c r="J81" s="210">
        <f ca="1">IFERROR(__xludf.DUMMYFUNCTION("IMPORTRANGE(""https://docs.google.com/spreadsheets/d/1XL5vhW3sbDhbH9Cz0tuDiY8C3ctxq1tqvaCgkFb8cCA/edit?usp=sharing"",""ร้อยเอ็ด!J21"")"),40)</f>
        <v>40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IFERROR(__xludf.DUMMYFUNCTION("IMPORTRANGE(""https://docs.google.com/spreadsheets/d/1XL5vhW3sbDhbH9Cz0tuDiY8C3ctxq1tqvaCgkFb8cCA/edit?usp=sharing"",""ร้อยเอ็ด!I22"")"),0)</f>
        <v>0</v>
      </c>
      <c r="J82" s="213">
        <f ca="1">IFERROR(__xludf.DUMMYFUNCTION("IMPORTRANGE(""https://docs.google.com/spreadsheets/d/1XL5vhW3sbDhbH9Cz0tuDiY8C3ctxq1tqvaCgkFb8cCA/edit?usp=sharing"",""ร้อยเอ็ด!J22"")"),0)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IFERROR(__xludf.DUMMYFUNCTION("IMPORTRANGE(""https://docs.google.com/spreadsheets/d/1XL5vhW3sbDhbH9Cz0tuDiY8C3ctxq1tqvaCgkFb8cCA/edit?usp=sharing"",""ร้อยเอ็ด!I23"")"),0)</f>
        <v>0</v>
      </c>
      <c r="J83" s="213">
        <f ca="1">IFERROR(__xludf.DUMMYFUNCTION("IMPORTRANGE(""https://docs.google.com/spreadsheets/d/1XL5vhW3sbDhbH9Cz0tuDiY8C3ctxq1tqvaCgkFb8cCA/edit?usp=sharing"",""ร้อยเอ็ด!J23"")"),0)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IFERROR(__xludf.DUMMYFUNCTION("IMPORTRANGE(""https://docs.google.com/spreadsheets/d/1XL5vhW3sbDhbH9Cz0tuDiY8C3ctxq1tqvaCgkFb8cCA/edit?usp=sharing"",""ร้อยเอ็ด!I24"")"),1)</f>
        <v>1</v>
      </c>
      <c r="J84" s="198">
        <f ca="1">IFERROR(__xludf.DUMMYFUNCTION("IMPORTRANGE(""https://docs.google.com/spreadsheets/d/1XL5vhW3sbDhbH9Cz0tuDiY8C3ctxq1tqvaCgkFb8cCA/edit?usp=sharing"",""ร้อยเอ็ด!J24"")"),1)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IFERROR(__xludf.DUMMYFUNCTION("IMPORTRANGE(""https://docs.google.com/spreadsheets/d/1XL5vhW3sbDhbH9Cz0tuDiY8C3ctxq1tqvaCgkFb8cCA/edit?usp=sharing"",""ร้อยเอ็ด!I25"")"),40)</f>
        <v>40</v>
      </c>
      <c r="J85" s="198">
        <f ca="1">IFERROR(__xludf.DUMMYFUNCTION("IMPORTRANGE(""https://docs.google.com/spreadsheets/d/1XL5vhW3sbDhbH9Cz0tuDiY8C3ctxq1tqvaCgkFb8cCA/edit?usp=sharing"",""ร้อยเอ็ด!J25"")"),40)</f>
        <v>40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IFERROR(__xludf.DUMMYFUNCTION("IMPORTRANGE(""https://docs.google.com/spreadsheets/d/1XL5vhW3sbDhbH9Cz0tuDiY8C3ctxq1tqvaCgkFb8cCA/edit?usp=sharing"",""ร้อยเอ็ด!I26"")"),0)</f>
        <v>0</v>
      </c>
      <c r="J86" s="213">
        <f ca="1">IFERROR(__xludf.DUMMYFUNCTION("IMPORTRANGE(""https://docs.google.com/spreadsheets/d/1XL5vhW3sbDhbH9Cz0tuDiY8C3ctxq1tqvaCgkFb8cCA/edit?usp=sharing"",""ร้อยเอ็ด!J26"")"),0)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IFERROR(__xludf.DUMMYFUNCTION("IMPORTRANGE(""https://docs.google.com/spreadsheets/d/1XL5vhW3sbDhbH9Cz0tuDiY8C3ctxq1tqvaCgkFb8cCA/edit?usp=sharing"",""ร้อยเอ็ด!I27"")"),0)</f>
        <v>0</v>
      </c>
      <c r="J87" s="213">
        <f ca="1">IFERROR(__xludf.DUMMYFUNCTION("IMPORTRANGE(""https://docs.google.com/spreadsheets/d/1XL5vhW3sbDhbH9Cz0tuDiY8C3ctxq1tqvaCgkFb8cCA/edit?usp=sharing"",""ร้อยเอ็ด!J27"")"),0)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IFERROR(__xludf.DUMMYFUNCTION("IMPORTRANGE(""https://docs.google.com/spreadsheets/d/1XL5vhW3sbDhbH9Cz0tuDiY8C3ctxq1tqvaCgkFb8cCA/edit?usp=sharing"",""ร้อยเอ็ด!I28"")"),0)</f>
        <v>0</v>
      </c>
      <c r="J88" s="213">
        <f ca="1">IFERROR(__xludf.DUMMYFUNCTION("IMPORTRANGE(""https://docs.google.com/spreadsheets/d/1XL5vhW3sbDhbH9Cz0tuDiY8C3ctxq1tqvaCgkFb8cCA/edit?usp=sharing"",""ร้อยเอ็ด!J28"")"),0)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IFERROR(__xludf.DUMMYFUNCTION("IMPORTRANGE(""https://docs.google.com/spreadsheets/d/1XL5vhW3sbDhbH9Cz0tuDiY8C3ctxq1tqvaCgkFb8cCA/edit?usp=sharing"",""ร้อยเอ็ด!J29"")"),1)</f>
        <v>1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IFERROR(__xludf.DUMMYFUNCTION("IMPORTRANGE(""https://docs.google.com/spreadsheets/d/1XL5vhW3sbDhbH9Cz0tuDiY8C3ctxq1tqvaCgkFb8cCA/edit?usp=sharing"",""ร้อยเอ็ด!J30"")"),0)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IFERROR(__xludf.DUMMYFUNCTION("IMPORTRANGE(""https://docs.google.com/spreadsheets/d/1XL5vhW3sbDhbH9Cz0tuDiY8C3ctxq1tqvaCgkFb8cCA/edit?usp=sharing"",""ร้อยเอ็ด!I32"")"),0)</f>
        <v>0</v>
      </c>
      <c r="J92" s="148">
        <f ca="1">IFERROR(__xludf.DUMMYFUNCTION("IMPORTRANGE(""https://docs.google.com/spreadsheets/d/1XL5vhW3sbDhbH9Cz0tuDiY8C3ctxq1tqvaCgkFb8cCA/edit?usp=sharing"",""ร้อยเอ็ด!J32"")"),0)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IFERROR(__xludf.DUMMYFUNCTION("IMPORTRANGE(""https://docs.google.com/spreadsheets/d/1XL5vhW3sbDhbH9Cz0tuDiY8C3ctxq1tqvaCgkFb8cCA/edit?usp=sharing"",""ร้อยเอ็ด!I33"")"),0)</f>
        <v>0</v>
      </c>
      <c r="J93" s="148">
        <f ca="1">IFERROR(__xludf.DUMMYFUNCTION("IMPORTRANGE(""https://docs.google.com/spreadsheets/d/1XL5vhW3sbDhbH9Cz0tuDiY8C3ctxq1tqvaCgkFb8cCA/edit?usp=sharing"",""ร้อยเอ็ด!J33"")"),0)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IFERROR(__xludf.DUMMYFUNCTION("IMPORTRANGE(""https://docs.google.com/spreadsheets/d/1Yj_ptqi66GCucihVvJfMjLAmec39IyEx_6qawtMGysU/edit?usp=sharing"",""สบก!AR48"")"),0)</f>
        <v>0</v>
      </c>
      <c r="N98" s="177">
        <f ca="1">IFERROR(__xludf.DUMMYFUNCTION("IMPORTRANGE(""https://docs.google.com/spreadsheets/d/1Yj_ptqi66GCucihVvJfMjLAmec39IyEx_6qawtMGysU/edit?usp=sharing"",""สบก!AS48"")"),0)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IFERROR(__xludf.DUMMYFUNCTION("IMPORTRANGE(""https://docs.google.com/spreadsheets/d/1Yj_ptqi66GCucihVvJfMjLAmec39IyEx_6qawtMGysU/edit?usp=sharing"",""สบก!AN48"")"),0)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IFERROR(__xludf.DUMMYFUNCTION("IMPORTRANGE(""https://docs.google.com/spreadsheets/d/1Yj_ptqi66GCucihVvJfMjLAmec39IyEx_6qawtMGysU/edit?usp=sharing"",""สบก!AO48"")"),0)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IFERROR(__xludf.DUMMYFUNCTION("IMPORTRANGE(""https://docs.google.com/spreadsheets/d/1Yj_ptqi66GCucihVvJfMjLAmec39IyEx_6qawtMGysU/edit?usp=sharing"",""สบก!AP48"")"),0)</f>
        <v>0</v>
      </c>
      <c r="M102" s="103"/>
      <c r="N102" s="93">
        <f ca="1">IFERROR(__xludf.DUMMYFUNCTION("IMPORTRANGE(""https://docs.google.com/spreadsheets/d/1Yj_ptqi66GCucihVvJfMjLAmec39IyEx_6qawtMGysU/edit?usp=sharing"",""สบก!AT48"")"),0)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IFERROR(__xludf.DUMMYFUNCTION("IMPORTRANGE(""https://docs.google.com/spreadsheets/d/1XL5vhW3sbDhbH9Cz0tuDiY8C3ctxq1tqvaCgkFb8cCA/edit?usp=sharing"",""ร้อยเอ็ด!J39"")"),0)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IFERROR(__xludf.DUMMYFUNCTION("IMPORTRANGE(""https://docs.google.com/spreadsheets/d/1XL5vhW3sbDhbH9Cz0tuDiY8C3ctxq1tqvaCgkFb8cCA/edit?usp=sharing"",""ร้อยเอ็ด!J40"")"),0)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IFERROR(__xludf.DUMMYFUNCTION("IMPORTRANGE(""https://docs.google.com/spreadsheets/d/1XL5vhW3sbDhbH9Cz0tuDiY8C3ctxq1tqvaCgkFb8cCA/edit?usp=sharing"",""ร้อยเอ็ด!J41"")"),0)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IFERROR(__xludf.DUMMYFUNCTION("IMPORTRANGE(""https://docs.google.com/spreadsheets/d/1XL5vhW3sbDhbH9Cz0tuDiY8C3ctxq1tqvaCgkFb8cCA/edit?usp=sharing"",""ร้อยเอ็ด!J42"")"),0)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IFERROR(__xludf.DUMMYFUNCTION("IMPORTRANGE(""https://docs.google.com/spreadsheets/d/1XL5vhW3sbDhbH9Cz0tuDiY8C3ctxq1tqvaCgkFb8cCA/edit?usp=sharing"",""ร้อยเอ็ด!I43"")"),0)</f>
        <v>0</v>
      </c>
      <c r="J108" s="213">
        <f ca="1">IFERROR(__xludf.DUMMYFUNCTION("IMPORTRANGE(""https://docs.google.com/spreadsheets/d/1XL5vhW3sbDhbH9Cz0tuDiY8C3ctxq1tqvaCgkFb8cCA/edit?usp=sharing"",""ร้อยเอ็ด!J43"")"),0)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IFERROR(__xludf.DUMMYFUNCTION("IMPORTRANGE(""https://docs.google.com/spreadsheets/d/1XL5vhW3sbDhbH9Cz0tuDiY8C3ctxq1tqvaCgkFb8cCA/edit?usp=sharing"",""ร้อยเอ็ด!I44"")"),0)</f>
        <v>0</v>
      </c>
      <c r="J109" s="213">
        <f ca="1">IFERROR(__xludf.DUMMYFUNCTION("IMPORTRANGE(""https://docs.google.com/spreadsheets/d/1XL5vhW3sbDhbH9Cz0tuDiY8C3ctxq1tqvaCgkFb8cCA/edit?usp=sharing"",""ร้อยเอ็ด!J44"")"),0)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IFERROR(__xludf.DUMMYFUNCTION("IMPORTRANGE(""https://docs.google.com/spreadsheets/d/1XL5vhW3sbDhbH9Cz0tuDiY8C3ctxq1tqvaCgkFb8cCA/edit?usp=sharing"",""ร้อยเอ็ด!I45"")"),0)</f>
        <v>0</v>
      </c>
      <c r="J110" s="213">
        <f ca="1">IFERROR(__xludf.DUMMYFUNCTION("IMPORTRANGE(""https://docs.google.com/spreadsheets/d/1XL5vhW3sbDhbH9Cz0tuDiY8C3ctxq1tqvaCgkFb8cCA/edit?usp=sharing"",""ร้อยเอ็ด!J45"")"),0)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IFERROR(__xludf.DUMMYFUNCTION("IMPORTRANGE(""https://docs.google.com/spreadsheets/d/1XL5vhW3sbDhbH9Cz0tuDiY8C3ctxq1tqvaCgkFb8cCA/edit?usp=sharing"",""ร้อยเอ็ด!I46"")"),0)</f>
        <v>0</v>
      </c>
      <c r="J111" s="213">
        <f ca="1">IFERROR(__xludf.DUMMYFUNCTION("IMPORTRANGE(""https://docs.google.com/spreadsheets/d/1XL5vhW3sbDhbH9Cz0tuDiY8C3ctxq1tqvaCgkFb8cCA/edit?usp=sharing"",""ร้อยเอ็ด!J46"")"),0)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IFERROR(__xludf.DUMMYFUNCTION("IMPORTRANGE(""https://docs.google.com/spreadsheets/d/1XL5vhW3sbDhbH9Cz0tuDiY8C3ctxq1tqvaCgkFb8cCA/edit?usp=sharing"",""ร้อยเอ็ด!I47"")"),0)</f>
        <v>0</v>
      </c>
      <c r="J112" s="213">
        <f ca="1">IFERROR(__xludf.DUMMYFUNCTION("IMPORTRANGE(""https://docs.google.com/spreadsheets/d/1XL5vhW3sbDhbH9Cz0tuDiY8C3ctxq1tqvaCgkFb8cCA/edit?usp=sharing"",""ร้อยเอ็ด!J47"")"),0)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IFERROR(__xludf.DUMMYFUNCTION("IMPORTRANGE(""https://docs.google.com/spreadsheets/d/1XL5vhW3sbDhbH9Cz0tuDiY8C3ctxq1tqvaCgkFb8cCA/edit?usp=sharing"",""ร้อยเอ็ด!I48"")"),0)</f>
        <v>0</v>
      </c>
      <c r="J113" s="213">
        <f ca="1">IFERROR(__xludf.DUMMYFUNCTION("IMPORTRANGE(""https://docs.google.com/spreadsheets/d/1XL5vhW3sbDhbH9Cz0tuDiY8C3ctxq1tqvaCgkFb8cCA/edit?usp=sharing"",""ร้อยเอ็ด!J48"")"),0)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IFERROR(__xludf.DUMMYFUNCTION("IMPORTRANGE(""https://docs.google.com/spreadsheets/d/1XL5vhW3sbDhbH9Cz0tuDiY8C3ctxq1tqvaCgkFb8cCA/edit?usp=sharing"",""ร้อยเอ็ด!J49"")"),0)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IFERROR(__xludf.DUMMYFUNCTION("IMPORTRANGE(""https://docs.google.com/spreadsheets/d/1XL5vhW3sbDhbH9Cz0tuDiY8C3ctxq1tqvaCgkFb8cCA/edit?usp=sharing"",""ร้อยเอ็ด!J50"")"),0)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IFERROR(__xludf.DUMMYFUNCTION("IMPORTRANGE(""https://docs.google.com/spreadsheets/d/1XL5vhW3sbDhbH9Cz0tuDiY8C3ctxq1tqvaCgkFb8cCA/edit?usp=sharing"",""ร้อยเอ็ด!I52"")"),0)</f>
        <v>0</v>
      </c>
      <c r="J117" s="148">
        <f ca="1">IFERROR(__xludf.DUMMYFUNCTION("IMPORTRANGE(""https://docs.google.com/spreadsheets/d/1XL5vhW3sbDhbH9Cz0tuDiY8C3ctxq1tqvaCgkFb8cCA/edit?usp=sharing"",""ร้อยเอ็ด!J52"")"),0)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IFERROR(__xludf.DUMMYFUNCTION("IMPORTRANGE(""https://docs.google.com/spreadsheets/d/1Yj_ptqi66GCucihVvJfMjLAmec39IyEx_6qawtMGysU/edit?usp=sharing"",""สบก!BA48"")"),0)</f>
        <v>0</v>
      </c>
      <c r="N122" s="177">
        <f ca="1">IFERROR(__xludf.DUMMYFUNCTION("IMPORTRANGE(""https://docs.google.com/spreadsheets/d/1Yj_ptqi66GCucihVvJfMjLAmec39IyEx_6qawtMGysU/edit?usp=sharing"",""สบก!BB48"")"),0)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IFERROR(__xludf.DUMMYFUNCTION("IMPORTRANGE(""https://docs.google.com/spreadsheets/d/1Yj_ptqi66GCucihVvJfMjLAmec39IyEx_6qawtMGysU/edit?usp=sharing"",""สบก!AW48"")"),0)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IFERROR(__xludf.DUMMYFUNCTION("IMPORTRANGE(""https://docs.google.com/spreadsheets/d/1Yj_ptqi66GCucihVvJfMjLAmec39IyEx_6qawtMGysU/edit?usp=sharing"",""สบก!AX48"")"),0)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IFERROR(__xludf.DUMMYFUNCTION("IMPORTRANGE(""https://docs.google.com/spreadsheets/d/1Yj_ptqi66GCucihVvJfMjLAmec39IyEx_6qawtMGysU/edit?usp=sharing"",""สบก!AY48"")"),0)</f>
        <v>0</v>
      </c>
      <c r="M126" s="103"/>
      <c r="N126" s="93">
        <f ca="1">IFERROR(__xludf.DUMMYFUNCTION("IMPORTRANGE(""https://docs.google.com/spreadsheets/d/1Yj_ptqi66GCucihVvJfMjLAmec39IyEx_6qawtMGysU/edit?usp=sharing"",""สบก!BC48"")"),0)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IFERROR(__xludf.DUMMYFUNCTION("IMPORTRANGE(""https://docs.google.com/spreadsheets/d/1XL5vhW3sbDhbH9Cz0tuDiY8C3ctxq1tqvaCgkFb8cCA/edit?usp=sharing"",""ร้อยเอ็ด!J58"")"),0)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IFERROR(__xludf.DUMMYFUNCTION("IMPORTRANGE(""https://docs.google.com/spreadsheets/d/1XL5vhW3sbDhbH9Cz0tuDiY8C3ctxq1tqvaCgkFb8cCA/edit?usp=sharing"",""ร้อยเอ็ด!J59"")"),0)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IFERROR(__xludf.DUMMYFUNCTION("IMPORTRANGE(""https://docs.google.com/spreadsheets/d/1XL5vhW3sbDhbH9Cz0tuDiY8C3ctxq1tqvaCgkFb8cCA/edit?usp=sharing"",""ร้อยเอ็ด!J60"")"),0)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IFERROR(__xludf.DUMMYFUNCTION("IMPORTRANGE(""https://docs.google.com/spreadsheets/d/1XL5vhW3sbDhbH9Cz0tuDiY8C3ctxq1tqvaCgkFb8cCA/edit?usp=sharing"",""ร้อยเอ็ด!J61"")"),0)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IFERROR(__xludf.DUMMYFUNCTION("IMPORTRANGE(""https://docs.google.com/spreadsheets/d/1XL5vhW3sbDhbH9Cz0tuDiY8C3ctxq1tqvaCgkFb8cCA/edit?usp=sharing"",""ร้อยเอ็ด!I62"")"),0)</f>
        <v>0</v>
      </c>
      <c r="J132" s="213">
        <f ca="1">IFERROR(__xludf.DUMMYFUNCTION("IMPORTRANGE(""https://docs.google.com/spreadsheets/d/1XL5vhW3sbDhbH9Cz0tuDiY8C3ctxq1tqvaCgkFb8cCA/edit?usp=sharing"",""ร้อยเอ็ด!J62"")"),0)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IFERROR(__xludf.DUMMYFUNCTION("IMPORTRANGE(""https://docs.google.com/spreadsheets/d/1XL5vhW3sbDhbH9Cz0tuDiY8C3ctxq1tqvaCgkFb8cCA/edit?usp=sharing"",""ร้อยเอ็ด!I63"")"),0)</f>
        <v>0</v>
      </c>
      <c r="J133" s="213">
        <f ca="1">IFERROR(__xludf.DUMMYFUNCTION("IMPORTRANGE(""https://docs.google.com/spreadsheets/d/1XL5vhW3sbDhbH9Cz0tuDiY8C3ctxq1tqvaCgkFb8cCA/edit?usp=sharing"",""ร้อยเอ็ด!J63"")"),0)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IFERROR(__xludf.DUMMYFUNCTION("IMPORTRANGE(""https://docs.google.com/spreadsheets/d/1XL5vhW3sbDhbH9Cz0tuDiY8C3ctxq1tqvaCgkFb8cCA/edit?usp=sharing"",""ร้อยเอ็ด!J64"")"),0)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IFERROR(__xludf.DUMMYFUNCTION("IMPORTRANGE(""https://docs.google.com/spreadsheets/d/1XL5vhW3sbDhbH9Cz0tuDiY8C3ctxq1tqvaCgkFb8cCA/edit?usp=sharing"",""ร้อยเอ็ด!J65"")"),0)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IFERROR(__xludf.DUMMYFUNCTION("IMPORTRANGE(""https://docs.google.com/spreadsheets/d/1XL5vhW3sbDhbH9Cz0tuDiY8C3ctxq1tqvaCgkFb8cCA/edit?usp=sharing"",""ร้อยเอ็ด!I68"")"),0)</f>
        <v>0</v>
      </c>
      <c r="J138" s="276">
        <f ca="1">IFERROR(__xludf.DUMMYFUNCTION("IMPORTRANGE(""https://docs.google.com/spreadsheets/d/1XL5vhW3sbDhbH9Cz0tuDiY8C3ctxq1tqvaCgkFb8cCA/edit?usp=sharing"",""ร้อยเอ็ด!J68"")"),0)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76100</v>
      </c>
      <c r="M140" s="158">
        <f t="shared" ca="1" si="64"/>
        <v>45750</v>
      </c>
      <c r="N140" s="158">
        <f t="shared" ca="1" si="64"/>
        <v>45615</v>
      </c>
      <c r="O140" s="157">
        <f t="shared" ref="O140:O142" ca="1" si="65">IF(L140&gt;0,N140*100/L140,0)</f>
        <v>59.940867279894874</v>
      </c>
      <c r="P140" s="157">
        <f t="shared" ref="P140:P142" ca="1" si="66">IF(M140&gt;0,N140*100/M140,0)</f>
        <v>99.704918032786878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76100</v>
      </c>
      <c r="M142" s="163">
        <f t="shared" ca="1" si="68"/>
        <v>45750</v>
      </c>
      <c r="N142" s="163">
        <f t="shared" ca="1" si="68"/>
        <v>45615</v>
      </c>
      <c r="O142" s="162">
        <f t="shared" ca="1" si="65"/>
        <v>59.940867279894874</v>
      </c>
      <c r="P142" s="162">
        <f t="shared" ca="1" si="66"/>
        <v>99.704918032786878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76100</v>
      </c>
      <c r="M144" s="176">
        <f ca="1">IFERROR(__xludf.DUMMYFUNCTION("IMPORTRANGE(""https://docs.google.com/spreadsheets/d/1Yj_ptqi66GCucihVvJfMjLAmec39IyEx_6qawtMGysU/edit?usp=sharing"",""สบก!BJ48"")"),45750)</f>
        <v>45750</v>
      </c>
      <c r="N144" s="177">
        <f ca="1">IFERROR(__xludf.DUMMYFUNCTION("IMPORTRANGE(""https://docs.google.com/spreadsheets/d/1Yj_ptqi66GCucihVvJfMjLAmec39IyEx_6qawtMGysU/edit?usp=sharing"",""สบก!BK48"")"),45615)</f>
        <v>45615</v>
      </c>
      <c r="O144" s="178">
        <f ca="1">IF(L144&gt;0,N144*100/L144,0)</f>
        <v>59.940867279894874</v>
      </c>
      <c r="P144" s="178">
        <f ca="1">IF(M144&gt;0,N144*100/M144,0)</f>
        <v>99.704918032786878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IFERROR(__xludf.DUMMYFUNCTION("IMPORTRANGE(""https://docs.google.com/spreadsheets/d/1Yj_ptqi66GCucihVvJfMjLAmec39IyEx_6qawtMGysU/edit?usp=sharing"",""สบก!BF48"")"),0)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IFERROR(__xludf.DUMMYFUNCTION("IMPORTRANGE(""https://docs.google.com/spreadsheets/d/1Yj_ptqi66GCucihVvJfMjLAmec39IyEx_6qawtMGysU/edit?usp=sharing"",""สบก!BG48"")"),76100)</f>
        <v>76100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IFERROR(__xludf.DUMMYFUNCTION("IMPORTRANGE(""https://docs.google.com/spreadsheets/d/1Yj_ptqi66GCucihVvJfMjLAmec39IyEx_6qawtMGysU/edit?usp=sharing"",""สบก!BH48"")"),0)</f>
        <v>0</v>
      </c>
      <c r="M148" s="103"/>
      <c r="N148" s="93">
        <f ca="1">IFERROR(__xludf.DUMMYFUNCTION("IMPORTRANGE(""https://docs.google.com/spreadsheets/d/1Yj_ptqi66GCucihVvJfMjLAmec39IyEx_6qawtMGysU/edit?usp=sharing"",""สบก!BL48"")"),0)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IFERROR(__xludf.DUMMYFUNCTION("IMPORTRANGE(""https://docs.google.com/spreadsheets/d/1XL5vhW3sbDhbH9Cz0tuDiY8C3ctxq1tqvaCgkFb8cCA/edit?usp=sharing"",""ร้อยเอ็ด!I74"")"),4)</f>
        <v>4</v>
      </c>
      <c r="J149" s="284">
        <f ca="1">IFERROR(__xludf.DUMMYFUNCTION("IMPORTRANGE(""https://docs.google.com/spreadsheets/d/1XL5vhW3sbDhbH9Cz0tuDiY8C3ctxq1tqvaCgkFb8cCA/edit?usp=sharing"",""ร้อยเอ็ด!J74"")"),2)</f>
        <v>2</v>
      </c>
      <c r="K149" s="285">
        <f ca="1">IF(I149&gt;0,J149*100/I149,0)</f>
        <v>50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IFERROR(__xludf.DUMMYFUNCTION("IMPORTRANGE(""https://docs.google.com/spreadsheets/d/1XL5vhW3sbDhbH9Cz0tuDiY8C3ctxq1tqvaCgkFb8cCA/edit?usp=sharing"",""ร้อยเอ็ด!J79"")"),0)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IFERROR(__xludf.DUMMYFUNCTION("IMPORTRANGE(""https://docs.google.com/spreadsheets/d/1XL5vhW3sbDhbH9Cz0tuDiY8C3ctxq1tqvaCgkFb8cCA/edit?usp=sharing"",""ร้อยเอ็ด!J80"")"),1)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IFERROR(__xludf.DUMMYFUNCTION("IMPORTRANGE(""https://docs.google.com/spreadsheets/d/1XL5vhW3sbDhbH9Cz0tuDiY8C3ctxq1tqvaCgkFb8cCA/edit?usp=sharing"",""ร้อยเอ็ด!J81"")"),1)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IFERROR(__xludf.DUMMYFUNCTION("IMPORTRANGE(""https://docs.google.com/spreadsheets/d/1XL5vhW3sbDhbH9Cz0tuDiY8C3ctxq1tqvaCgkFb8cCA/edit?usp=sharing"",""ร้อยเอ็ด!J82"")"),1)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IFERROR(__xludf.DUMMYFUNCTION("IMPORTRANGE(""https://docs.google.com/spreadsheets/d/1XL5vhW3sbDhbH9Cz0tuDiY8C3ctxq1tqvaCgkFb8cCA/edit?usp=sharing"",""ร้อยเอ็ด!I83"")"),4)</f>
        <v>4</v>
      </c>
      <c r="J158" s="198">
        <f ca="1">IFERROR(__xludf.DUMMYFUNCTION("IMPORTRANGE(""https://docs.google.com/spreadsheets/d/1XL5vhW3sbDhbH9Cz0tuDiY8C3ctxq1tqvaCgkFb8cCA/edit?usp=sharing"",""ร้อยเอ็ด!J83"")"),2)</f>
        <v>2</v>
      </c>
      <c r="K158" s="171">
        <f ca="1">IF(I158&gt;0,J158*100/I158,0)</f>
        <v>50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IFERROR(__xludf.DUMMYFUNCTION("IMPORTRANGE(""https://docs.google.com/spreadsheets/d/1XL5vhW3sbDhbH9Cz0tuDiY8C3ctxq1tqvaCgkFb8cCA/edit?usp=sharing"",""ร้อยเอ็ด!J84"")"),0)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IFERROR(__xludf.DUMMYFUNCTION("IMPORTRANGE(""https://docs.google.com/spreadsheets/d/1XL5vhW3sbDhbH9Cz0tuDiY8C3ctxq1tqvaCgkFb8cCA/edit?usp=sharing"",""ร้อยเอ็ด!J85"")"),0)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IFERROR(__xludf.DUMMYFUNCTION("IMPORTRANGE(""https://docs.google.com/spreadsheets/d/1XL5vhW3sbDhbH9Cz0tuDiY8C3ctxq1tqvaCgkFb8cCA/edit?usp=sharing"",""ร้อยเอ็ด!J86"")"),0)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IFERROR(__xludf.DUMMYFUNCTION("IMPORTRANGE(""https://docs.google.com/spreadsheets/d/1XL5vhW3sbDhbH9Cz0tuDiY8C3ctxq1tqvaCgkFb8cCA/edit?usp=sharing"",""ร้อยเอ็ด!J87"")"),0)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IFERROR(__xludf.DUMMYFUNCTION("IMPORTRANGE(""https://docs.google.com/spreadsheets/d/1XL5vhW3sbDhbH9Cz0tuDiY8C3ctxq1tqvaCgkFb8cCA/edit?usp=sharing"",""ร้อยเอ็ด!J88"")"),0)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IFERROR(__xludf.DUMMYFUNCTION("IMPORTRANGE(""https://docs.google.com/spreadsheets/d/1XL5vhW3sbDhbH9Cz0tuDiY8C3ctxq1tqvaCgkFb8cCA/edit?usp=sharing"",""ร้อยเอ็ด!I89"")"),3)</f>
        <v>3</v>
      </c>
      <c r="J164" s="292">
        <f ca="1">IFERROR(__xludf.DUMMYFUNCTION("IMPORTRANGE(""https://docs.google.com/spreadsheets/d/1XL5vhW3sbDhbH9Cz0tuDiY8C3ctxq1tqvaCgkFb8cCA/edit?usp=sharing"",""ร้อยเอ็ด!J89"")"),3)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IFERROR(__xludf.DUMMYFUNCTION("IMPORTRANGE(""https://docs.google.com/spreadsheets/d/1XL5vhW3sbDhbH9Cz0tuDiY8C3ctxq1tqvaCgkFb8cCA/edit?usp=sharing"",""ร้อยเอ็ด!J94"")"),0)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IFERROR(__xludf.DUMMYFUNCTION("IMPORTRANGE(""https://docs.google.com/spreadsheets/d/1XL5vhW3sbDhbH9Cz0tuDiY8C3ctxq1tqvaCgkFb8cCA/edit?usp=sharing"",""ร้อยเอ็ด!J95"")"),1)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IFERROR(__xludf.DUMMYFUNCTION("IMPORTRANGE(""https://docs.google.com/spreadsheets/d/1XL5vhW3sbDhbH9Cz0tuDiY8C3ctxq1tqvaCgkFb8cCA/edit?usp=sharing"",""ร้อยเอ็ด!J96"")"),1)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IFERROR(__xludf.DUMMYFUNCTION("IMPORTRANGE(""https://docs.google.com/spreadsheets/d/1XL5vhW3sbDhbH9Cz0tuDiY8C3ctxq1tqvaCgkFb8cCA/edit?usp=sharing"",""ร้อยเอ็ด!J97"")"),1)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IFERROR(__xludf.DUMMYFUNCTION("IMPORTRANGE(""https://docs.google.com/spreadsheets/d/1XL5vhW3sbDhbH9Cz0tuDiY8C3ctxq1tqvaCgkFb8cCA/edit?usp=sharing"",""ร้อยเอ็ด!I98"")"),3)</f>
        <v>3</v>
      </c>
      <c r="J173" s="198">
        <f ca="1">IFERROR(__xludf.DUMMYFUNCTION("IMPORTRANGE(""https://docs.google.com/spreadsheets/d/1XL5vhW3sbDhbH9Cz0tuDiY8C3ctxq1tqvaCgkFb8cCA/edit?usp=sharing"",""ร้อยเอ็ด!J98"")"),3)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IFERROR(__xludf.DUMMYFUNCTION("IMPORTRANGE(""https://docs.google.com/spreadsheets/d/1XL5vhW3sbDhbH9Cz0tuDiY8C3ctxq1tqvaCgkFb8cCA/edit?usp=sharing"",""ร้อยเอ็ด!J99"")"),0)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IFERROR(__xludf.DUMMYFUNCTION("IMPORTRANGE(""https://docs.google.com/spreadsheets/d/1XL5vhW3sbDhbH9Cz0tuDiY8C3ctxq1tqvaCgkFb8cCA/edit?usp=sharing"",""ร้อยเอ็ด!J100"")"),0)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IFERROR(__xludf.DUMMYFUNCTION("IMPORTRANGE(""https://docs.google.com/spreadsheets/d/1XL5vhW3sbDhbH9Cz0tuDiY8C3ctxq1tqvaCgkFb8cCA/edit?usp=sharing"",""ร้อยเอ็ด!I101"")"),0)</f>
        <v>0</v>
      </c>
      <c r="J176" s="292">
        <f ca="1">IFERROR(__xludf.DUMMYFUNCTION("IMPORTRANGE(""https://docs.google.com/spreadsheets/d/1XL5vhW3sbDhbH9Cz0tuDiY8C3ctxq1tqvaCgkFb8cCA/edit?usp=sharing"",""ร้อยเอ็ด!J101"")"),0)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IFERROR(__xludf.DUMMYFUNCTION("IMPORTRANGE(""https://docs.google.com/spreadsheets/d/1XL5vhW3sbDhbH9Cz0tuDiY8C3ctxq1tqvaCgkFb8cCA/edit?usp=sharing"",""ร้อยเอ็ด!J106"")"),0)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IFERROR(__xludf.DUMMYFUNCTION("IMPORTRANGE(""https://docs.google.com/spreadsheets/d/1XL5vhW3sbDhbH9Cz0tuDiY8C3ctxq1tqvaCgkFb8cCA/edit?usp=sharing"",""ร้อยเอ็ด!J107"")"),0)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IFERROR(__xludf.DUMMYFUNCTION("IMPORTRANGE(""https://docs.google.com/spreadsheets/d/1XL5vhW3sbDhbH9Cz0tuDiY8C3ctxq1tqvaCgkFb8cCA/edit?usp=sharing"",""ร้อยเอ็ด!J108"")"),0)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IFERROR(__xludf.DUMMYFUNCTION("IMPORTRANGE(""https://docs.google.com/spreadsheets/d/1XL5vhW3sbDhbH9Cz0tuDiY8C3ctxq1tqvaCgkFb8cCA/edit?usp=sharing"",""ร้อยเอ็ด!J109"")"),0)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IFERROR(__xludf.DUMMYFUNCTION("IMPORTRANGE(""https://docs.google.com/spreadsheets/d/1XL5vhW3sbDhbH9Cz0tuDiY8C3ctxq1tqvaCgkFb8cCA/edit?usp=sharing"",""ร้อยเอ็ด!I110"")"),0)</f>
        <v>0</v>
      </c>
      <c r="J185" s="213">
        <f ca="1">IFERROR(__xludf.DUMMYFUNCTION("IMPORTRANGE(""https://docs.google.com/spreadsheets/d/1XL5vhW3sbDhbH9Cz0tuDiY8C3ctxq1tqvaCgkFb8cCA/edit?usp=sharing"",""ร้อยเอ็ด!J110"")"),0)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IFERROR(__xludf.DUMMYFUNCTION("IMPORTRANGE(""https://docs.google.com/spreadsheets/d/1XL5vhW3sbDhbH9Cz0tuDiY8C3ctxq1tqvaCgkFb8cCA/edit?usp=sharing"",""ร้อยเอ็ด!I111"")"),0)</f>
        <v>0</v>
      </c>
      <c r="J186" s="213">
        <f ca="1">IFERROR(__xludf.DUMMYFUNCTION("IMPORTRANGE(""https://docs.google.com/spreadsheets/d/1XL5vhW3sbDhbH9Cz0tuDiY8C3ctxq1tqvaCgkFb8cCA/edit?usp=sharing"",""ร้อยเอ็ด!J111"")"),0)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IFERROR(__xludf.DUMMYFUNCTION("IMPORTRANGE(""https://docs.google.com/spreadsheets/d/1XL5vhW3sbDhbH9Cz0tuDiY8C3ctxq1tqvaCgkFb8cCA/edit?usp=sharing"",""ร้อยเอ็ด!J112"")"),0)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IFERROR(__xludf.DUMMYFUNCTION("IMPORTRANGE(""https://docs.google.com/spreadsheets/d/1XL5vhW3sbDhbH9Cz0tuDiY8C3ctxq1tqvaCgkFb8cCA/edit?usp=sharing"",""ร้อยเอ็ด!J113"")"),0)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IFERROR(__xludf.DUMMYFUNCTION("IMPORTRANGE(""https://docs.google.com/spreadsheets/d/1XL5vhW3sbDhbH9Cz0tuDiY8C3ctxq1tqvaCgkFb8cCA/edit?usp=sharing"",""ร้อยเอ็ด!I114"")"),64000)</f>
        <v>64000</v>
      </c>
      <c r="J189" s="292">
        <f ca="1">IFERROR(__xludf.DUMMYFUNCTION("IMPORTRANGE(""https://docs.google.com/spreadsheets/d/1XL5vhW3sbDhbH9Cz0tuDiY8C3ctxq1tqvaCgkFb8cCA/edit?usp=sharing"",""ร้อยเอ็ด!J114"")"),0)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IFERROR(__xludf.DUMMYFUNCTION("IMPORTRANGE(""https://docs.google.com/spreadsheets/d/1XL5vhW3sbDhbH9Cz0tuDiY8C3ctxq1tqvaCgkFb8cCA/edit?usp=sharing"",""ร้อยเอ็ด!J119"")"),0)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IFERROR(__xludf.DUMMYFUNCTION("IMPORTRANGE(""https://docs.google.com/spreadsheets/d/1XL5vhW3sbDhbH9Cz0tuDiY8C3ctxq1tqvaCgkFb8cCA/edit?usp=sharing"",""ร้อยเอ็ด!J120"")"),1)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IFERROR(__xludf.DUMMYFUNCTION("IMPORTRANGE(""https://docs.google.com/spreadsheets/d/1XL5vhW3sbDhbH9Cz0tuDiY8C3ctxq1tqvaCgkFb8cCA/edit?usp=sharing"",""ร้อยเอ็ด!J121"")"),1)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IFERROR(__xludf.DUMMYFUNCTION("IMPORTRANGE(""https://docs.google.com/spreadsheets/d/1XL5vhW3sbDhbH9Cz0tuDiY8C3ctxq1tqvaCgkFb8cCA/edit?usp=sharing"",""ร้อยเอ็ด!J122"")"),1)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IFERROR(__xludf.DUMMYFUNCTION("IMPORTRANGE(""https://docs.google.com/spreadsheets/d/1XL5vhW3sbDhbH9Cz0tuDiY8C3ctxq1tqvaCgkFb8cCA/edit?usp=sharing"",""ร้อยเอ็ด!I124"")"),64000)</f>
        <v>64000</v>
      </c>
      <c r="J199" s="198">
        <f ca="1">IFERROR(__xludf.DUMMYFUNCTION("IMPORTRANGE(""https://docs.google.com/spreadsheets/d/1XL5vhW3sbDhbH9Cz0tuDiY8C3ctxq1tqvaCgkFb8cCA/edit?usp=sharing"",""ร้อยเอ็ด!J124"")"),64000)</f>
        <v>64000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IFERROR(__xludf.DUMMYFUNCTION("IMPORTRANGE(""https://docs.google.com/spreadsheets/d/1XL5vhW3sbDhbH9Cz0tuDiY8C3ctxq1tqvaCgkFb8cCA/edit?usp=sharing"",""ร้อยเอ็ด!I125"")"),64000)</f>
        <v>64000</v>
      </c>
      <c r="J200" s="198">
        <f ca="1">IFERROR(__xludf.DUMMYFUNCTION("IMPORTRANGE(""https://docs.google.com/spreadsheets/d/1XL5vhW3sbDhbH9Cz0tuDiY8C3ctxq1tqvaCgkFb8cCA/edit?usp=sharing"",""ร้อยเอ็ด!J125"")"),0)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IFERROR(__xludf.DUMMYFUNCTION("IMPORTRANGE(""https://docs.google.com/spreadsheets/d/1XL5vhW3sbDhbH9Cz0tuDiY8C3ctxq1tqvaCgkFb8cCA/edit?usp=sharing"",""ร้อยเอ็ด!I126"")"),0)</f>
        <v>0</v>
      </c>
      <c r="J201" s="198">
        <f ca="1">IFERROR(__xludf.DUMMYFUNCTION("IMPORTRANGE(""https://docs.google.com/spreadsheets/d/1XL5vhW3sbDhbH9Cz0tuDiY8C3ctxq1tqvaCgkFb8cCA/edit?usp=sharing"",""ร้อยเอ็ด!J126"")"),0)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IFERROR(__xludf.DUMMYFUNCTION("IMPORTRANGE(""https://docs.google.com/spreadsheets/d/1XL5vhW3sbDhbH9Cz0tuDiY8C3ctxq1tqvaCgkFb8cCA/edit?usp=sharing"",""ร้อยเอ็ด!J127"")"),0)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IFERROR(__xludf.DUMMYFUNCTION("IMPORTRANGE(""https://docs.google.com/spreadsheets/d/1XL5vhW3sbDhbH9Cz0tuDiY8C3ctxq1tqvaCgkFb8cCA/edit?usp=sharing"",""ร้อยเอ็ด!J128"")"),0)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IFERROR(__xludf.DUMMYFUNCTION("IMPORTRANGE(""https://docs.google.com/spreadsheets/d/1XL5vhW3sbDhbH9Cz0tuDiY8C3ctxq1tqvaCgkFb8cCA/edit?usp=sharing"",""ร้อยเอ็ด!I129"")"),0)</f>
        <v>0</v>
      </c>
      <c r="J204" s="292">
        <f ca="1">IFERROR(__xludf.DUMMYFUNCTION("IMPORTRANGE(""https://docs.google.com/spreadsheets/d/1XL5vhW3sbDhbH9Cz0tuDiY8C3ctxq1tqvaCgkFb8cCA/edit?usp=sharing"",""ร้อยเอ็ด!J129"")"),0)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IFERROR(__xludf.DUMMYFUNCTION("IMPORTRANGE(""https://docs.google.com/spreadsheets/d/1XL5vhW3sbDhbH9Cz0tuDiY8C3ctxq1tqvaCgkFb8cCA/edit?usp=sharing"",""ร้อยเอ็ด!J134"")"),0)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IFERROR(__xludf.DUMMYFUNCTION("IMPORTRANGE(""https://docs.google.com/spreadsheets/d/1XL5vhW3sbDhbH9Cz0tuDiY8C3ctxq1tqvaCgkFb8cCA/edit?usp=sharing"",""ร้อยเอ็ด!J135"")"),0)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IFERROR(__xludf.DUMMYFUNCTION("IMPORTRANGE(""https://docs.google.com/spreadsheets/d/1XL5vhW3sbDhbH9Cz0tuDiY8C3ctxq1tqvaCgkFb8cCA/edit?usp=sharing"",""ร้อยเอ็ด!J136"")"),0)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IFERROR(__xludf.DUMMYFUNCTION("IMPORTRANGE(""https://docs.google.com/spreadsheets/d/1XL5vhW3sbDhbH9Cz0tuDiY8C3ctxq1tqvaCgkFb8cCA/edit?usp=sharing"",""ร้อยเอ็ด!J137"")"),0)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IFERROR(__xludf.DUMMYFUNCTION("IMPORTRANGE(""https://docs.google.com/spreadsheets/d/1XL5vhW3sbDhbH9Cz0tuDiY8C3ctxq1tqvaCgkFb8cCA/edit?usp=sharing"",""ร้อยเอ็ด!I138"")"),0)</f>
        <v>0</v>
      </c>
      <c r="J213" s="213">
        <f ca="1">IFERROR(__xludf.DUMMYFUNCTION("IMPORTRANGE(""https://docs.google.com/spreadsheets/d/1XL5vhW3sbDhbH9Cz0tuDiY8C3ctxq1tqvaCgkFb8cCA/edit?usp=sharing"",""ร้อยเอ็ด!J138"")"),0)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IFERROR(__xludf.DUMMYFUNCTION("IMPORTRANGE(""https://docs.google.com/spreadsheets/d/1XL5vhW3sbDhbH9Cz0tuDiY8C3ctxq1tqvaCgkFb8cCA/edit?usp=sharing"",""ร้อยเอ็ด!I140"")"),0)</f>
        <v>0</v>
      </c>
      <c r="J215" s="213">
        <f ca="1">IFERROR(__xludf.DUMMYFUNCTION("IMPORTRANGE(""https://docs.google.com/spreadsheets/d/1XL5vhW3sbDhbH9Cz0tuDiY8C3ctxq1tqvaCgkFb8cCA/edit?usp=sharing"",""ร้อยเอ็ด!J140"")"),0)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IFERROR(__xludf.DUMMYFUNCTION("IMPORTRANGE(""https://docs.google.com/spreadsheets/d/1XL5vhW3sbDhbH9Cz0tuDiY8C3ctxq1tqvaCgkFb8cCA/edit?usp=sharing"",""ร้อยเอ็ด!I141"")"),0)</f>
        <v>0</v>
      </c>
      <c r="J216" s="213">
        <f ca="1">IFERROR(__xludf.DUMMYFUNCTION("IMPORTRANGE(""https://docs.google.com/spreadsheets/d/1XL5vhW3sbDhbH9Cz0tuDiY8C3ctxq1tqvaCgkFb8cCA/edit?usp=sharing"",""ร้อยเอ็ด!J141"")"),0)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IFERROR(__xludf.DUMMYFUNCTION("IMPORTRANGE(""https://docs.google.com/spreadsheets/d/1XL5vhW3sbDhbH9Cz0tuDiY8C3ctxq1tqvaCgkFb8cCA/edit?usp=sharing"",""ร้อยเอ็ด!J142"")"),0)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IFERROR(__xludf.DUMMYFUNCTION("IMPORTRANGE(""https://docs.google.com/spreadsheets/d/1XL5vhW3sbDhbH9Cz0tuDiY8C3ctxq1tqvaCgkFb8cCA/edit?usp=sharing"",""ร้อยเอ็ด!J143"")"),0)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IFERROR(__xludf.DUMMYFUNCTION("IMPORTRANGE(""https://docs.google.com/spreadsheets/d/1XL5vhW3sbDhbH9Cz0tuDiY8C3ctxq1tqvaCgkFb8cCA/edit?usp=sharing"",""ร้อยเอ็ด!I144"")"),10)</f>
        <v>10</v>
      </c>
      <c r="J219" s="276">
        <f ca="1">IFERROR(__xludf.DUMMYFUNCTION("IMPORTRANGE(""https://docs.google.com/spreadsheets/d/1XL5vhW3sbDhbH9Cz0tuDiY8C3ctxq1tqvaCgkFb8cCA/edit?usp=sharing"",""ร้อยเอ็ด!J144"")"),10)</f>
        <v>10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16550</v>
      </c>
      <c r="M220" s="158">
        <f t="shared" ca="1" si="72"/>
        <v>16550</v>
      </c>
      <c r="N220" s="158">
        <f t="shared" ca="1" si="72"/>
        <v>16510</v>
      </c>
      <c r="O220" s="157">
        <f t="shared" ref="O220:O222" ca="1" si="73">IF(L220&gt;0,N220*100/L220,0)</f>
        <v>99.758308157099691</v>
      </c>
      <c r="P220" s="157">
        <f t="shared" ref="P220:P222" ca="1" si="74">IF(M220&gt;0,N220*100/M220,0)</f>
        <v>99.758308157099691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16550</v>
      </c>
      <c r="M222" s="163">
        <f t="shared" ca="1" si="76"/>
        <v>16550</v>
      </c>
      <c r="N222" s="163">
        <f t="shared" ca="1" si="76"/>
        <v>16510</v>
      </c>
      <c r="O222" s="162">
        <f t="shared" ca="1" si="73"/>
        <v>99.758308157099691</v>
      </c>
      <c r="P222" s="162">
        <f t="shared" ca="1" si="74"/>
        <v>99.758308157099691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16550</v>
      </c>
      <c r="M224" s="176">
        <f ca="1">IFERROR(__xludf.DUMMYFUNCTION("IMPORTRANGE(""https://docs.google.com/spreadsheets/d/1Yj_ptqi66GCucihVvJfMjLAmec39IyEx_6qawtMGysU/edit?usp=sharing"",""สบก!BS48"")"),16550)</f>
        <v>16550</v>
      </c>
      <c r="N224" s="177">
        <f ca="1">IFERROR(__xludf.DUMMYFUNCTION("IMPORTRANGE(""https://docs.google.com/spreadsheets/d/1Yj_ptqi66GCucihVvJfMjLAmec39IyEx_6qawtMGysU/edit?usp=sharing"",""สบก!BT48"")"),16510)</f>
        <v>16510</v>
      </c>
      <c r="O224" s="178">
        <f ca="1">IF(L224&gt;0,N224*100/L224,0)</f>
        <v>99.758308157099691</v>
      </c>
      <c r="P224" s="178">
        <f ca="1">IF(M224&gt;0,N224*100/M224,0)</f>
        <v>99.758308157099691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IFERROR(__xludf.DUMMYFUNCTION("IMPORTRANGE(""https://docs.google.com/spreadsheets/d/1Yj_ptqi66GCucihVvJfMjLAmec39IyEx_6qawtMGysU/edit?usp=sharing"",""สบก!BO48"")"),0)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IFERROR(__xludf.DUMMYFUNCTION("IMPORTRANGE(""https://docs.google.com/spreadsheets/d/1Yj_ptqi66GCucihVvJfMjLAmec39IyEx_6qawtMGysU/edit?usp=sharing"",""สบก!BP48"")"),16550)</f>
        <v>16550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IFERROR(__xludf.DUMMYFUNCTION("IMPORTRANGE(""https://docs.google.com/spreadsheets/d/1Yj_ptqi66GCucihVvJfMjLAmec39IyEx_6qawtMGysU/edit?usp=sharing"",""สบก!BQ48"")"),0)</f>
        <v>0</v>
      </c>
      <c r="M228" s="103"/>
      <c r="N228" s="93">
        <f ca="1">IFERROR(__xludf.DUMMYFUNCTION("IMPORTRANGE(""https://docs.google.com/spreadsheets/d/1Yj_ptqi66GCucihVvJfMjLAmec39IyEx_6qawtMGysU/edit?usp=sharing"",""สบก!BU48"")"),0)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IFERROR(__xludf.DUMMYFUNCTION("IMPORTRANGE(""https://docs.google.com/spreadsheets/d/1XL5vhW3sbDhbH9Cz0tuDiY8C3ctxq1tqvaCgkFb8cCA/edit?usp=sharing"",""ร้อยเอ็ด!I149"")"),10)</f>
        <v>10</v>
      </c>
      <c r="J229" s="276">
        <f ca="1">IFERROR(__xludf.DUMMYFUNCTION("IMPORTRANGE(""https://docs.google.com/spreadsheets/d/1XL5vhW3sbDhbH9Cz0tuDiY8C3ctxq1tqvaCgkFb8cCA/edit?usp=sharing"",""ร้อยเอ็ด!J149"")"),10)</f>
        <v>10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IFERROR(__xludf.DUMMYFUNCTION("IMPORTRANGE(""https://docs.google.com/spreadsheets/d/1XL5vhW3sbDhbH9Cz0tuDiY8C3ctxq1tqvaCgkFb8cCA/edit?usp=sharing"",""ร้อยเอ็ด!J151"")"),0)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IFERROR(__xludf.DUMMYFUNCTION("IMPORTRANGE(""https://docs.google.com/spreadsheets/d/1XL5vhW3sbDhbH9Cz0tuDiY8C3ctxq1tqvaCgkFb8cCA/edit?usp=sharing"",""ร้อยเอ็ด!J152"")"),1)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IFERROR(__xludf.DUMMYFUNCTION("IMPORTRANGE(""https://docs.google.com/spreadsheets/d/1XL5vhW3sbDhbH9Cz0tuDiY8C3ctxq1tqvaCgkFb8cCA/edit?usp=sharing"",""ร้อยเอ็ด!J153"")"),1)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IFERROR(__xludf.DUMMYFUNCTION("IMPORTRANGE(""https://docs.google.com/spreadsheets/d/1XL5vhW3sbDhbH9Cz0tuDiY8C3ctxq1tqvaCgkFb8cCA/edit?usp=sharing"",""ร้อยเอ็ด!J154"")"),1)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IFERROR(__xludf.DUMMYFUNCTION("IMPORTRANGE(""https://docs.google.com/spreadsheets/d/1XL5vhW3sbDhbH9Cz0tuDiY8C3ctxq1tqvaCgkFb8cCA/edit?usp=sharing"",""ร้อยเอ็ด!I155"")"),10)</f>
        <v>10</v>
      </c>
      <c r="J235" s="198">
        <f ca="1">IFERROR(__xludf.DUMMYFUNCTION("IMPORTRANGE(""https://docs.google.com/spreadsheets/d/1XL5vhW3sbDhbH9Cz0tuDiY8C3ctxq1tqvaCgkFb8cCA/edit?usp=sharing"",""ร้อยเอ็ด!J155"")"),10)</f>
        <v>10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IFERROR(__xludf.DUMMYFUNCTION("IMPORTRANGE(""https://docs.google.com/spreadsheets/d/1XL5vhW3sbDhbH9Cz0tuDiY8C3ctxq1tqvaCgkFb8cCA/edit?usp=sharing"",""ร้อยเอ็ด!J156"")"),1)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IFERROR(__xludf.DUMMYFUNCTION("IMPORTRANGE(""https://docs.google.com/spreadsheets/d/1XL5vhW3sbDhbH9Cz0tuDiY8C3ctxq1tqvaCgkFb8cCA/edit?usp=sharing"",""ร้อยเอ็ด!J157"")"),0)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IFERROR(__xludf.DUMMYFUNCTION("IMPORTRANGE(""https://docs.google.com/spreadsheets/d/1XL5vhW3sbDhbH9Cz0tuDiY8C3ctxq1tqvaCgkFb8cCA/edit?usp=sharing"",""ร้อยเอ็ด!I158"")"),0)</f>
        <v>0</v>
      </c>
      <c r="J238" s="276">
        <f ca="1">IFERROR(__xludf.DUMMYFUNCTION("IMPORTRANGE(""https://docs.google.com/spreadsheets/d/1XL5vhW3sbDhbH9Cz0tuDiY8C3ctxq1tqvaCgkFb8cCA/edit?usp=sharing"",""ร้อยเอ็ด!J158"")"),0)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IFERROR(__xludf.DUMMYFUNCTION("IMPORTRANGE(""https://docs.google.com/spreadsheets/d/1XL5vhW3sbDhbH9Cz0tuDiY8C3ctxq1tqvaCgkFb8cCA/edit?usp=sharing"",""ร้อยเอ็ด!J159"")"),"")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IFERROR(__xludf.DUMMYFUNCTION("IMPORTRANGE(""https://docs.google.com/spreadsheets/d/1XL5vhW3sbDhbH9Cz0tuDiY8C3ctxq1tqvaCgkFb8cCA/edit?usp=sharing"",""ร้อยเอ็ด!J161"")"),0)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IFERROR(__xludf.DUMMYFUNCTION("IMPORTRANGE(""https://docs.google.com/spreadsheets/d/1XL5vhW3sbDhbH9Cz0tuDiY8C3ctxq1tqvaCgkFb8cCA/edit?usp=sharing"",""ร้อยเอ็ด!J162"")"),0)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IFERROR(__xludf.DUMMYFUNCTION("IMPORTRANGE(""https://docs.google.com/spreadsheets/d/1XL5vhW3sbDhbH9Cz0tuDiY8C3ctxq1tqvaCgkFb8cCA/edit?usp=sharing"",""ร้อยเอ็ด!J163"")"),0)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IFERROR(__xludf.DUMMYFUNCTION("IMPORTRANGE(""https://docs.google.com/spreadsheets/d/1XL5vhW3sbDhbH9Cz0tuDiY8C3ctxq1tqvaCgkFb8cCA/edit?usp=sharing"",""ร้อยเอ็ด!I164"")"),0)</f>
        <v>0</v>
      </c>
      <c r="J244" s="197">
        <f ca="1">IFERROR(__xludf.DUMMYFUNCTION("IMPORTRANGE(""https://docs.google.com/spreadsheets/d/1XL5vhW3sbDhbH9Cz0tuDiY8C3ctxq1tqvaCgkFb8cCA/edit?usp=sharing"",""ร้อยเอ็ด!J164"")"),0)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IFERROR(__xludf.DUMMYFUNCTION("IMPORTRANGE(""https://docs.google.com/spreadsheets/d/1XL5vhW3sbDhbH9Cz0tuDiY8C3ctxq1tqvaCgkFb8cCA/edit?usp=sharing"",""ร้อยเอ็ด!J165"")"),0)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IFERROR(__xludf.DUMMYFUNCTION("IMPORTRANGE(""https://docs.google.com/spreadsheets/d/1XL5vhW3sbDhbH9Cz0tuDiY8C3ctxq1tqvaCgkFb8cCA/edit?usp=sharing"",""ร้อยเอ็ด!J166"")"),0)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IFERROR(__xludf.DUMMYFUNCTION("IMPORTRANGE(""https://docs.google.com/spreadsheets/d/1XL5vhW3sbDhbH9Cz0tuDiY8C3ctxq1tqvaCgkFb8cCA/edit?usp=sharing"",""ร้อยเอ็ด!I169"")"),0)</f>
        <v>0</v>
      </c>
      <c r="J249" s="324">
        <f ca="1">IFERROR(__xludf.DUMMYFUNCTION("IMPORTRANGE(""https://docs.google.com/spreadsheets/d/1XL5vhW3sbDhbH9Cz0tuDiY8C3ctxq1tqvaCgkFb8cCA/edit?usp=sharing"",""ร้อยเอ็ด!J169"")"),0)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IFERROR(__xludf.DUMMYFUNCTION("IMPORTRANGE(""https://docs.google.com/spreadsheets/d/1Yj_ptqi66GCucihVvJfMjLAmec39IyEx_6qawtMGysU/edit?usp=sharing"",""สบก!CB48"")"),0)</f>
        <v>0</v>
      </c>
      <c r="N254" s="177">
        <f ca="1">IFERROR(__xludf.DUMMYFUNCTION("IMPORTRANGE(""https://docs.google.com/spreadsheets/d/1Yj_ptqi66GCucihVvJfMjLAmec39IyEx_6qawtMGysU/edit?usp=sharing"",""สบก!CC48"")"),0)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IFERROR(__xludf.DUMMYFUNCTION("IMPORTRANGE(""https://docs.google.com/spreadsheets/d/1Yj_ptqi66GCucihVvJfMjLAmec39IyEx_6qawtMGysU/edit?usp=sharing"",""สบก!BX48"")"),0)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IFERROR(__xludf.DUMMYFUNCTION("IMPORTRANGE(""https://docs.google.com/spreadsheets/d/1Yj_ptqi66GCucihVvJfMjLAmec39IyEx_6qawtMGysU/edit?usp=sharing"",""สบก!BY48"")"),0)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IFERROR(__xludf.DUMMYFUNCTION("IMPORTRANGE(""https://docs.google.com/spreadsheets/d/1Yj_ptqi66GCucihVvJfMjLAmec39IyEx_6qawtMGysU/edit?usp=sharing"",""สบก!BZ48"")"),0)</f>
        <v>0</v>
      </c>
      <c r="M258" s="103"/>
      <c r="N258" s="93">
        <f ca="1">IFERROR(__xludf.DUMMYFUNCTION("IMPORTRANGE(""https://docs.google.com/spreadsheets/d/1Yj_ptqi66GCucihVvJfMjLAmec39IyEx_6qawtMGysU/edit?usp=sharing"",""สบก!CD48"")"),0)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IFERROR(__xludf.DUMMYFUNCTION("IMPORTRANGE(""https://docs.google.com/spreadsheets/d/1XL5vhW3sbDhbH9Cz0tuDiY8C3ctxq1tqvaCgkFb8cCA/edit?usp=sharing"",""ร้อยเอ็ด!J175"")"),0)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IFERROR(__xludf.DUMMYFUNCTION("IMPORTRANGE(""https://docs.google.com/spreadsheets/d/1XL5vhW3sbDhbH9Cz0tuDiY8C3ctxq1tqvaCgkFb8cCA/edit?usp=sharing"",""ร้อยเอ็ด!J176"")"),0)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IFERROR(__xludf.DUMMYFUNCTION("IMPORTRANGE(""https://docs.google.com/spreadsheets/d/1XL5vhW3sbDhbH9Cz0tuDiY8C3ctxq1tqvaCgkFb8cCA/edit?usp=sharing"",""ร้อยเอ็ด!J177"")"),0)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IFERROR(__xludf.DUMMYFUNCTION("IMPORTRANGE(""https://docs.google.com/spreadsheets/d/1XL5vhW3sbDhbH9Cz0tuDiY8C3ctxq1tqvaCgkFb8cCA/edit?usp=sharing"",""ร้อยเอ็ด!J178"")"),0)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IFERROR(__xludf.DUMMYFUNCTION("IMPORTRANGE(""https://docs.google.com/spreadsheets/d/1XL5vhW3sbDhbH9Cz0tuDiY8C3ctxq1tqvaCgkFb8cCA/edit?usp=sharing"",""ร้อยเอ็ด!I179"")"),0)</f>
        <v>0</v>
      </c>
      <c r="J264" s="198">
        <f ca="1">IFERROR(__xludf.DUMMYFUNCTION("IMPORTRANGE(""https://docs.google.com/spreadsheets/d/1XL5vhW3sbDhbH9Cz0tuDiY8C3ctxq1tqvaCgkFb8cCA/edit?usp=sharing"",""ร้อยเอ็ด!J179"")"),0)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IFERROR(__xludf.DUMMYFUNCTION("IMPORTRANGE(""https://docs.google.com/spreadsheets/d/1XL5vhW3sbDhbH9Cz0tuDiY8C3ctxq1tqvaCgkFb8cCA/edit?usp=sharing"",""ร้อยเอ็ด!I180"")"),0)</f>
        <v>0</v>
      </c>
      <c r="J265" s="198">
        <f ca="1">IFERROR(__xludf.DUMMYFUNCTION("IMPORTRANGE(""https://docs.google.com/spreadsheets/d/1XL5vhW3sbDhbH9Cz0tuDiY8C3ctxq1tqvaCgkFb8cCA/edit?usp=sharing"",""ร้อยเอ็ด!J180"")"),0)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IFERROR(__xludf.DUMMYFUNCTION("IMPORTRANGE(""https://docs.google.com/spreadsheets/d/1XL5vhW3sbDhbH9Cz0tuDiY8C3ctxq1tqvaCgkFb8cCA/edit?usp=sharing"",""ร้อยเอ็ด!I181"")"),0)</f>
        <v>0</v>
      </c>
      <c r="J266" s="198">
        <f ca="1">IFERROR(__xludf.DUMMYFUNCTION("IMPORTRANGE(""https://docs.google.com/spreadsheets/d/1XL5vhW3sbDhbH9Cz0tuDiY8C3ctxq1tqvaCgkFb8cCA/edit?usp=sharing"",""ร้อยเอ็ด!J181"")"),0)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IFERROR(__xludf.DUMMYFUNCTION("IMPORTRANGE(""https://docs.google.com/spreadsheets/d/1XL5vhW3sbDhbH9Cz0tuDiY8C3ctxq1tqvaCgkFb8cCA/edit?usp=sharing"",""ร้อยเอ็ด!I182"")"),0)</f>
        <v>0</v>
      </c>
      <c r="J267" s="198">
        <f ca="1">IFERROR(__xludf.DUMMYFUNCTION("IMPORTRANGE(""https://docs.google.com/spreadsheets/d/1XL5vhW3sbDhbH9Cz0tuDiY8C3ctxq1tqvaCgkFb8cCA/edit?usp=sharing"",""ร้อยเอ็ด!J182"")"),0)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IFERROR(__xludf.DUMMYFUNCTION("IMPORTRANGE(""https://docs.google.com/spreadsheets/d/1XL5vhW3sbDhbH9Cz0tuDiY8C3ctxq1tqvaCgkFb8cCA/edit?usp=sharing"",""ร้อยเอ็ด!J183"")"),0)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IFERROR(__xludf.DUMMYFUNCTION("IMPORTRANGE(""https://docs.google.com/spreadsheets/d/1XL5vhW3sbDhbH9Cz0tuDiY8C3ctxq1tqvaCgkFb8cCA/edit?usp=sharing"",""ร้อยเอ็ด!J184"")"),0)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IFERROR(__xludf.DUMMYFUNCTION("IMPORTRANGE(""https://docs.google.com/spreadsheets/d/1XL5vhW3sbDhbH9Cz0tuDiY8C3ctxq1tqvaCgkFb8cCA/edit?usp=sharing"",""ร้อยเอ็ด!I185"")"),15)</f>
        <v>15</v>
      </c>
      <c r="J270" s="324">
        <f ca="1">IFERROR(__xludf.DUMMYFUNCTION("IMPORTRANGE(""https://docs.google.com/spreadsheets/d/1XL5vhW3sbDhbH9Cz0tuDiY8C3ctxq1tqvaCgkFb8cCA/edit?usp=sharing"",""ร้อยเอ็ด!J185"")"),15)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30820</v>
      </c>
      <c r="O271" s="157">
        <f t="shared" ref="O271:O273" ca="1" si="84">IF(L271&gt;0,N271*100/L271,0)</f>
        <v>55.833333333333336</v>
      </c>
      <c r="P271" s="157">
        <f t="shared" ref="P271:P273" ca="1" si="85">IF(M271&gt;0,N271*100/M271,0)</f>
        <v>95.565891472868216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30820</v>
      </c>
      <c r="O273" s="162">
        <f t="shared" ca="1" si="84"/>
        <v>55.833333333333336</v>
      </c>
      <c r="P273" s="162">
        <f t="shared" ca="1" si="85"/>
        <v>95.565891472868216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IFERROR(__xludf.DUMMYFUNCTION("IMPORTRANGE(""https://docs.google.com/spreadsheets/d/1Yj_ptqi66GCucihVvJfMjLAmec39IyEx_6qawtMGysU/edit?usp=sharing"",""สบก!CK48"")"),32250)</f>
        <v>32250</v>
      </c>
      <c r="N275" s="177">
        <f ca="1">IFERROR(__xludf.DUMMYFUNCTION("IMPORTRANGE(""https://docs.google.com/spreadsheets/d/1Yj_ptqi66GCucihVvJfMjLAmec39IyEx_6qawtMGysU/edit?usp=sharing"",""สบก!CL48"")"),30820)</f>
        <v>30820</v>
      </c>
      <c r="O275" s="178">
        <f ca="1">IF(L275&gt;0,N275*100/L275,0)</f>
        <v>55.833333333333336</v>
      </c>
      <c r="P275" s="178">
        <f ca="1">IF(M275&gt;0,N275*100/M275,0)</f>
        <v>95.565891472868216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IFERROR(__xludf.DUMMYFUNCTION("IMPORTRANGE(""https://docs.google.com/spreadsheets/d/1Yj_ptqi66GCucihVvJfMjLAmec39IyEx_6qawtMGysU/edit?usp=sharing"",""สบก!CG48"")"),0)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IFERROR(__xludf.DUMMYFUNCTION("IMPORTRANGE(""https://docs.google.com/spreadsheets/d/1Yj_ptqi66GCucihVvJfMjLAmec39IyEx_6qawtMGysU/edit?usp=sharing"",""สบก!CH48"")"),55200)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IFERROR(__xludf.DUMMYFUNCTION("IMPORTRANGE(""https://docs.google.com/spreadsheets/d/1Yj_ptqi66GCucihVvJfMjLAmec39IyEx_6qawtMGysU/edit?usp=sharing"",""สบก!CI48"")"),0)</f>
        <v>0</v>
      </c>
      <c r="M279" s="103"/>
      <c r="N279" s="93">
        <f ca="1">IFERROR(__xludf.DUMMYFUNCTION("IMPORTRANGE(""https://docs.google.com/spreadsheets/d/1Yj_ptqi66GCucihVvJfMjLAmec39IyEx_6qawtMGysU/edit?usp=sharing"",""สบก!CM48"")"),0)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IFERROR(__xludf.DUMMYFUNCTION("IMPORTRANGE(""https://docs.google.com/spreadsheets/d/1XL5vhW3sbDhbH9Cz0tuDiY8C3ctxq1tqvaCgkFb8cCA/edit?usp=sharing"",""ร้อยเอ็ด!J191"")"),0)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IFERROR(__xludf.DUMMYFUNCTION("IMPORTRANGE(""https://docs.google.com/spreadsheets/d/1XL5vhW3sbDhbH9Cz0tuDiY8C3ctxq1tqvaCgkFb8cCA/edit?usp=sharing"",""ร้อยเอ็ด!J192"")"),1)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IFERROR(__xludf.DUMMYFUNCTION("IMPORTRANGE(""https://docs.google.com/spreadsheets/d/1XL5vhW3sbDhbH9Cz0tuDiY8C3ctxq1tqvaCgkFb8cCA/edit?usp=sharing"",""ร้อยเอ็ด!J193"")"),1)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IFERROR(__xludf.DUMMYFUNCTION("IMPORTRANGE(""https://docs.google.com/spreadsheets/d/1XL5vhW3sbDhbH9Cz0tuDiY8C3ctxq1tqvaCgkFb8cCA/edit?usp=sharing"",""ร้อยเอ็ด!J194"")"),1)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IFERROR(__xludf.DUMMYFUNCTION("IMPORTRANGE(""https://docs.google.com/spreadsheets/d/1XL5vhW3sbDhbH9Cz0tuDiY8C3ctxq1tqvaCgkFb8cCA/edit?usp=sharing"",""ร้อยเอ็ด!I195"")"),15)</f>
        <v>15</v>
      </c>
      <c r="J285" s="198">
        <f ca="1">IFERROR(__xludf.DUMMYFUNCTION("IMPORTRANGE(""https://docs.google.com/spreadsheets/d/1XL5vhW3sbDhbH9Cz0tuDiY8C3ctxq1tqvaCgkFb8cCA/edit?usp=sharing"",""ร้อยเอ็ด!J195"")"),15)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IFERROR(__xludf.DUMMYFUNCTION("IMPORTRANGE(""https://docs.google.com/spreadsheets/d/1XL5vhW3sbDhbH9Cz0tuDiY8C3ctxq1tqvaCgkFb8cCA/edit?usp=sharing"",""ร้อยเอ็ด!J196"")"),0)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IFERROR(__xludf.DUMMYFUNCTION("IMPORTRANGE(""https://docs.google.com/spreadsheets/d/1XL5vhW3sbDhbH9Cz0tuDiY8C3ctxq1tqvaCgkFb8cCA/edit?usp=sharing"",""ร้อยเอ็ด!J197"")"),0)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IFERROR(__xludf.DUMMYFUNCTION("IMPORTRANGE(""https://docs.google.com/spreadsheets/d/1XL5vhW3sbDhbH9Cz0tuDiY8C3ctxq1tqvaCgkFb8cCA/edit?usp=sharing"",""ร้อยเอ็ด!I199"")"),0)</f>
        <v>0</v>
      </c>
      <c r="J289" s="324">
        <f ca="1">IFERROR(__xludf.DUMMYFUNCTION("IMPORTRANGE(""https://docs.google.com/spreadsheets/d/1XL5vhW3sbDhbH9Cz0tuDiY8C3ctxq1tqvaCgkFb8cCA/edit?usp=sharing"",""ร้อยเอ็ด!J199"")"),0)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IFERROR(__xludf.DUMMYFUNCTION("IMPORTRANGE(""https://docs.google.com/spreadsheets/d/1Yj_ptqi66GCucihVvJfMjLAmec39IyEx_6qawtMGysU/edit?usp=sharing"",""สบก!CT48"")"),0)</f>
        <v>0</v>
      </c>
      <c r="N294" s="177">
        <f ca="1">IFERROR(__xludf.DUMMYFUNCTION("IMPORTRANGE(""https://docs.google.com/spreadsheets/d/1Yj_ptqi66GCucihVvJfMjLAmec39IyEx_6qawtMGysU/edit?usp=sharing"",""สบก!CU48"")"),0)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IFERROR(__xludf.DUMMYFUNCTION("IMPORTRANGE(""https://docs.google.com/spreadsheets/d/1Yj_ptqi66GCucihVvJfMjLAmec39IyEx_6qawtMGysU/edit?usp=sharing"",""สบก!CP48"")"),0)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IFERROR(__xludf.DUMMYFUNCTION("IMPORTRANGE(""https://docs.google.com/spreadsheets/d/1Yj_ptqi66GCucihVvJfMjLAmec39IyEx_6qawtMGysU/edit?usp=sharing"",""สบก!CQ48"")"),0)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IFERROR(__xludf.DUMMYFUNCTION("IMPORTRANGE(""https://docs.google.com/spreadsheets/d/1Yj_ptqi66GCucihVvJfMjLAmec39IyEx_6qawtMGysU/edit?usp=sharing"",""สบก!CR48"")"),0)</f>
        <v>0</v>
      </c>
      <c r="M298" s="103"/>
      <c r="N298" s="93">
        <f ca="1">IFERROR(__xludf.DUMMYFUNCTION("IMPORTRANGE(""https://docs.google.com/spreadsheets/d/1Yj_ptqi66GCucihVvJfMjLAmec39IyEx_6qawtMGysU/edit?usp=sharing"",""สบก!CV48"")"),0)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IFERROR(__xludf.DUMMYFUNCTION("IMPORTRANGE(""https://docs.google.com/spreadsheets/d/1XL5vhW3sbDhbH9Cz0tuDiY8C3ctxq1tqvaCgkFb8cCA/edit?usp=sharing"",""ร้อยเอ็ด!J205"")"),0)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IFERROR(__xludf.DUMMYFUNCTION("IMPORTRANGE(""https://docs.google.com/spreadsheets/d/1XL5vhW3sbDhbH9Cz0tuDiY8C3ctxq1tqvaCgkFb8cCA/edit?usp=sharing"",""ร้อยเอ็ด!J206"")"),0)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IFERROR(__xludf.DUMMYFUNCTION("IMPORTRANGE(""https://docs.google.com/spreadsheets/d/1XL5vhW3sbDhbH9Cz0tuDiY8C3ctxq1tqvaCgkFb8cCA/edit?usp=sharing"",""ร้อยเอ็ด!J207"")"),0)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IFERROR(__xludf.DUMMYFUNCTION("IMPORTRANGE(""https://docs.google.com/spreadsheets/d/1XL5vhW3sbDhbH9Cz0tuDiY8C3ctxq1tqvaCgkFb8cCA/edit?usp=sharing"",""ร้อยเอ็ด!J208"")"),0)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IFERROR(__xludf.DUMMYFUNCTION("IMPORTRANGE(""https://docs.google.com/spreadsheets/d/1XL5vhW3sbDhbH9Cz0tuDiY8C3ctxq1tqvaCgkFb8cCA/edit?usp=sharing"",""ร้อยเอ็ด!I209"")"),0)</f>
        <v>0</v>
      </c>
      <c r="J304" s="213">
        <f ca="1">IFERROR(__xludf.DUMMYFUNCTION("IMPORTRANGE(""https://docs.google.com/spreadsheets/d/1XL5vhW3sbDhbH9Cz0tuDiY8C3ctxq1tqvaCgkFb8cCA/edit?usp=sharing"",""ร้อยเอ็ด!J209"")"),0)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IFERROR(__xludf.DUMMYFUNCTION("IMPORTRANGE(""https://docs.google.com/spreadsheets/d/1XL5vhW3sbDhbH9Cz0tuDiY8C3ctxq1tqvaCgkFb8cCA/edit?usp=sharing"",""ร้อยเอ็ด!I211"")"),0)</f>
        <v>0</v>
      </c>
      <c r="J306" s="213">
        <f ca="1">IFERROR(__xludf.DUMMYFUNCTION("IMPORTRANGE(""https://docs.google.com/spreadsheets/d/1XL5vhW3sbDhbH9Cz0tuDiY8C3ctxq1tqvaCgkFb8cCA/edit?usp=sharing"",""ร้อยเอ็ด!J211"")"),0)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IFERROR(__xludf.DUMMYFUNCTION("IMPORTRANGE(""https://docs.google.com/spreadsheets/d/1XL5vhW3sbDhbH9Cz0tuDiY8C3ctxq1tqvaCgkFb8cCA/edit?usp=sharing"",""ร้อยเอ็ด!J212"")"),0)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IFERROR(__xludf.DUMMYFUNCTION("IMPORTRANGE(""https://docs.google.com/spreadsheets/d/1XL5vhW3sbDhbH9Cz0tuDiY8C3ctxq1tqvaCgkFb8cCA/edit?usp=sharing"",""ร้อยเอ็ด!J213"")"),0)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IFERROR(__xludf.DUMMYFUNCTION("IMPORTRANGE(""https://docs.google.com/spreadsheets/d/1XL5vhW3sbDhbH9Cz0tuDiY8C3ctxq1tqvaCgkFb8cCA/edit?usp=sharing"",""ร้อยเอ็ด!I214"")"),0)</f>
        <v>0</v>
      </c>
      <c r="J309" s="341">
        <f ca="1">IFERROR(__xludf.DUMMYFUNCTION("IMPORTRANGE(""https://docs.google.com/spreadsheets/d/1XL5vhW3sbDhbH9Cz0tuDiY8C3ctxq1tqvaCgkFb8cCA/edit?usp=sharing"",""ร้อยเอ็ด!J214"")"),0)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IFERROR(__xludf.DUMMYFUNCTION("IMPORTRANGE(""https://docs.google.com/spreadsheets/d/1Yj_ptqi66GCucihVvJfMjLAmec39IyEx_6qawtMGysU/edit?usp=sharing"",""สบก!DC48"")"),0)</f>
        <v>0</v>
      </c>
      <c r="N314" s="177">
        <f ca="1">IFERROR(__xludf.DUMMYFUNCTION("IMPORTRANGE(""https://docs.google.com/spreadsheets/d/1Yj_ptqi66GCucihVvJfMjLAmec39IyEx_6qawtMGysU/edit?usp=sharing"",""สบก!DD48"")"),0)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IFERROR(__xludf.DUMMYFUNCTION("IMPORTRANGE(""https://docs.google.com/spreadsheets/d/1Yj_ptqi66GCucihVvJfMjLAmec39IyEx_6qawtMGysU/edit?usp=sharing"",""สบก!CY48"")"),0)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IFERROR(__xludf.DUMMYFUNCTION("IMPORTRANGE(""https://docs.google.com/spreadsheets/d/1Yj_ptqi66GCucihVvJfMjLAmec39IyEx_6qawtMGysU/edit?usp=sharing"",""สบก!CZ48"")"),0)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IFERROR(__xludf.DUMMYFUNCTION("IMPORTRANGE(""https://docs.google.com/spreadsheets/d/1Yj_ptqi66GCucihVvJfMjLAmec39IyEx_6qawtMGysU/edit?usp=sharing"",""สบก!DA48"")"),0)</f>
        <v>0</v>
      </c>
      <c r="M318" s="103"/>
      <c r="N318" s="93">
        <f ca="1">IFERROR(__xludf.DUMMYFUNCTION("IMPORTRANGE(""https://docs.google.com/spreadsheets/d/1Yj_ptqi66GCucihVvJfMjLAmec39IyEx_6qawtMGysU/edit?usp=sharing"",""สบก!DE48"")"),0)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IFERROR(__xludf.DUMMYFUNCTION("IMPORTRANGE(""https://docs.google.com/spreadsheets/d/1XL5vhW3sbDhbH9Cz0tuDiY8C3ctxq1tqvaCgkFb8cCA/edit?usp=sharing"",""ร้อยเอ็ด!J220"")"),0)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IFERROR(__xludf.DUMMYFUNCTION("IMPORTRANGE(""https://docs.google.com/spreadsheets/d/1XL5vhW3sbDhbH9Cz0tuDiY8C3ctxq1tqvaCgkFb8cCA/edit?usp=sharing"",""ร้อยเอ็ด!J221"")"),0)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IFERROR(__xludf.DUMMYFUNCTION("IMPORTRANGE(""https://docs.google.com/spreadsheets/d/1XL5vhW3sbDhbH9Cz0tuDiY8C3ctxq1tqvaCgkFb8cCA/edit?usp=sharing"",""ร้อยเอ็ด!J222"")"),0)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IFERROR(__xludf.DUMMYFUNCTION("IMPORTRANGE(""https://docs.google.com/spreadsheets/d/1XL5vhW3sbDhbH9Cz0tuDiY8C3ctxq1tqvaCgkFb8cCA/edit?usp=sharing"",""ร้อยเอ็ด!J223"")"),0)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IFERROR(__xludf.DUMMYFUNCTION("IMPORTRANGE(""https://docs.google.com/spreadsheets/d/1XL5vhW3sbDhbH9Cz0tuDiY8C3ctxq1tqvaCgkFb8cCA/edit?usp=sharing"",""ร้อยเอ็ด!I224"")"),0)</f>
        <v>0</v>
      </c>
      <c r="J324" s="213">
        <f ca="1">IFERROR(__xludf.DUMMYFUNCTION("IMPORTRANGE(""https://docs.google.com/spreadsheets/d/1XL5vhW3sbDhbH9Cz0tuDiY8C3ctxq1tqvaCgkFb8cCA/edit?usp=sharing"",""ร้อยเอ็ด!J224"")"),0)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IFERROR(__xludf.DUMMYFUNCTION("IMPORTRANGE(""https://docs.google.com/spreadsheets/d/1XL5vhW3sbDhbH9Cz0tuDiY8C3ctxq1tqvaCgkFb8cCA/edit?usp=sharing"",""ร้อยเอ็ด!J225"")"),0)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IFERROR(__xludf.DUMMYFUNCTION("IMPORTRANGE(""https://docs.google.com/spreadsheets/d/1XL5vhW3sbDhbH9Cz0tuDiY8C3ctxq1tqvaCgkFb8cCA/edit?usp=sharing"",""ร้อยเอ็ด!J226"")"),0)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IFERROR(__xludf.DUMMYFUNCTION("IMPORTRANGE(""https://docs.google.com/spreadsheets/d/1XL5vhW3sbDhbH9Cz0tuDiY8C3ctxq1tqvaCgkFb8cCA/edit?usp=sharing"",""ร้อยเอ็ด!I228"")"),490)</f>
        <v>490</v>
      </c>
      <c r="J328" s="347">
        <f ca="1">IFERROR(__xludf.DUMMYFUNCTION("IMPORTRANGE(""https://docs.google.com/spreadsheets/d/1XL5vhW3sbDhbH9Cz0tuDiY8C3ctxq1tqvaCgkFb8cCA/edit?usp=sharing"",""ร้อยเอ็ด!J228"")"),174)</f>
        <v>174</v>
      </c>
      <c r="K328" s="325">
        <f ca="1">IF(I328&gt;0,J328*100/I328,0)</f>
        <v>35.510204081632651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1148440</v>
      </c>
      <c r="M329" s="158">
        <f t="shared" ca="1" si="98"/>
        <v>555430</v>
      </c>
      <c r="N329" s="158">
        <f t="shared" ca="1" si="98"/>
        <v>572974</v>
      </c>
      <c r="O329" s="157">
        <f t="shared" ref="O329:O331" ca="1" si="99">IF(L329&gt;0,N329*100/L329,0)</f>
        <v>49.891504998084358</v>
      </c>
      <c r="P329" s="157">
        <f t="shared" ref="P329:P331" ca="1" si="100">IF(M329&gt;0,N329*100/M329,0)</f>
        <v>103.15863385125039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1148440</v>
      </c>
      <c r="M331" s="163">
        <f t="shared" ca="1" si="102"/>
        <v>555430</v>
      </c>
      <c r="N331" s="163">
        <f t="shared" ca="1" si="102"/>
        <v>572974</v>
      </c>
      <c r="O331" s="162">
        <f t="shared" ca="1" si="99"/>
        <v>49.891504998084358</v>
      </c>
      <c r="P331" s="162">
        <f t="shared" ca="1" si="100"/>
        <v>103.15863385125039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962440</v>
      </c>
      <c r="M333" s="176">
        <f ca="1">IFERROR(__xludf.DUMMYFUNCTION("IMPORTRANGE(""https://docs.google.com/spreadsheets/d/1Yj_ptqi66GCucihVvJfMjLAmec39IyEx_6qawtMGysU/edit?usp=sharing"",""สบก!DL48"")"),555430)</f>
        <v>555430</v>
      </c>
      <c r="N333" s="177">
        <f ca="1">IFERROR(__xludf.DUMMYFUNCTION("IMPORTRANGE(""https://docs.google.com/spreadsheets/d/1Yj_ptqi66GCucihVvJfMjLAmec39IyEx_6qawtMGysU/edit?usp=sharing"",""สบก!DM48"")"),388974)</f>
        <v>388974</v>
      </c>
      <c r="O333" s="178">
        <f ca="1">IF(L333&gt;0,N333*100/L333,0)</f>
        <v>40.415402518598562</v>
      </c>
      <c r="P333" s="178">
        <f ca="1">IF(M333&gt;0,N333*100/M333,0)</f>
        <v>70.031147039230859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IFERROR(__xludf.DUMMYFUNCTION("IMPORTRANGE(""https://docs.google.com/spreadsheets/d/1Yj_ptqi66GCucihVvJfMjLAmec39IyEx_6qawtMGysU/edit?usp=sharing"",""สบก!DH48"")"),194400)</f>
        <v>194400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IFERROR(__xludf.DUMMYFUNCTION("IMPORTRANGE(""https://docs.google.com/spreadsheets/d/1Yj_ptqi66GCucihVvJfMjLAmec39IyEx_6qawtMGysU/edit?usp=sharing"",""สบก!DI48"")"),768040)</f>
        <v>768040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IFERROR(__xludf.DUMMYFUNCTION("IMPORTRANGE(""https://docs.google.com/spreadsheets/d/1Yj_ptqi66GCucihVvJfMjLAmec39IyEx_6qawtMGysU/edit?usp=sharing"",""สบก!DJ48"")"),186000)</f>
        <v>186000</v>
      </c>
      <c r="M337" s="103"/>
      <c r="N337" s="93">
        <f ca="1">IFERROR(__xludf.DUMMYFUNCTION("IMPORTRANGE(""https://docs.google.com/spreadsheets/d/1Yj_ptqi66GCucihVvJfMjLAmec39IyEx_6qawtMGysU/edit?usp=sharing"",""สบก!DN48"")"),184000)</f>
        <v>184000</v>
      </c>
      <c r="O337" s="103">
        <f ca="1">IF(L337&gt;0,N337*100/L337,0)</f>
        <v>98.924731182795696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IFERROR(__xludf.DUMMYFUNCTION("IMPORTRANGE(""https://docs.google.com/spreadsheets/d/1XL5vhW3sbDhbH9Cz0tuDiY8C3ctxq1tqvaCgkFb8cCA/edit?usp=sharing"",""ร้อยเอ็ด!I234"")"),0)</f>
        <v>0</v>
      </c>
      <c r="J339" s="197">
        <f ca="1">IFERROR(__xludf.DUMMYFUNCTION("IMPORTRANGE(""https://docs.google.com/spreadsheets/d/1XL5vhW3sbDhbH9Cz0tuDiY8C3ctxq1tqvaCgkFb8cCA/edit?usp=sharing"",""ร้อยเอ็ด!J234"")"),211)</f>
        <v>211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IFERROR(__xludf.DUMMYFUNCTION("IMPORTRANGE(""https://docs.google.com/spreadsheets/d/1XL5vhW3sbDhbH9Cz0tuDiY8C3ctxq1tqvaCgkFb8cCA/edit?usp=sharing"",""ร้อยเอ็ด!I235"")"),4600)</f>
        <v>4600</v>
      </c>
      <c r="J340" s="197">
        <f ca="1">IFERROR(__xludf.DUMMYFUNCTION("IMPORTRANGE(""https://docs.google.com/spreadsheets/d/1XL5vhW3sbDhbH9Cz0tuDiY8C3ctxq1tqvaCgkFb8cCA/edit?usp=sharing"",""ร้อยเอ็ด!J235"")"),1765.09)</f>
        <v>1765.09</v>
      </c>
      <c r="K340" s="350">
        <f t="shared" ca="1" si="103"/>
        <v>38.371521739130436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IFERROR(__xludf.DUMMYFUNCTION("IMPORTRANGE(""https://docs.google.com/spreadsheets/d/1XL5vhW3sbDhbH9Cz0tuDiY8C3ctxq1tqvaCgkFb8cCA/edit?usp=sharing"",""ร้อยเอ็ด!I236"")"),490)</f>
        <v>490</v>
      </c>
      <c r="J341" s="197">
        <f ca="1">IFERROR(__xludf.DUMMYFUNCTION("IMPORTRANGE(""https://docs.google.com/spreadsheets/d/1XL5vhW3sbDhbH9Cz0tuDiY8C3ctxq1tqvaCgkFb8cCA/edit?usp=sharing"",""ร้อยเอ็ด!J236"")"),410)</f>
        <v>410</v>
      </c>
      <c r="K341" s="350">
        <f t="shared" ca="1" si="103"/>
        <v>83.673469387755105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IFERROR(__xludf.DUMMYFUNCTION("IMPORTRANGE(""https://docs.google.com/spreadsheets/d/1XL5vhW3sbDhbH9Cz0tuDiY8C3ctxq1tqvaCgkFb8cCA/edit?usp=sharing"",""ร้อยเอ็ด!I237"")"),0)</f>
        <v>0</v>
      </c>
      <c r="J342" s="197">
        <f ca="1">IFERROR(__xludf.DUMMYFUNCTION("IMPORTRANGE(""https://docs.google.com/spreadsheets/d/1XL5vhW3sbDhbH9Cz0tuDiY8C3ctxq1tqvaCgkFb8cCA/edit?usp=sharing"",""ร้อยเอ็ด!J237"")"),4174.42)</f>
        <v>4174.42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IFERROR(__xludf.DUMMYFUNCTION("IMPORTRANGE(""https://docs.google.com/spreadsheets/d/1XL5vhW3sbDhbH9Cz0tuDiY8C3ctxq1tqvaCgkFb8cCA/edit?usp=sharing"",""ร้อยเอ็ด!I238"")"),490)</f>
        <v>490</v>
      </c>
      <c r="J343" s="197">
        <f ca="1">IFERROR(__xludf.DUMMYFUNCTION("IMPORTRANGE(""https://docs.google.com/spreadsheets/d/1XL5vhW3sbDhbH9Cz0tuDiY8C3ctxq1tqvaCgkFb8cCA/edit?usp=sharing"",""ร้อยเอ็ด!J238"")"),0)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IFERROR(__xludf.DUMMYFUNCTION("IMPORTRANGE(""https://docs.google.com/spreadsheets/d/1XL5vhW3sbDhbH9Cz0tuDiY8C3ctxq1tqvaCgkFb8cCA/edit?usp=sharing"",""ร้อยเอ็ด!I239"")"),0)</f>
        <v>0</v>
      </c>
      <c r="J344" s="197">
        <f ca="1">IFERROR(__xludf.DUMMYFUNCTION("IMPORTRANGE(""https://docs.google.com/spreadsheets/d/1XL5vhW3sbDhbH9Cz0tuDiY8C3ctxq1tqvaCgkFb8cCA/edit?usp=sharing"",""ร้อยเอ็ด!J239"")"),0)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IFERROR(__xludf.DUMMYFUNCTION("IMPORTRANGE(""https://docs.google.com/spreadsheets/d/1XL5vhW3sbDhbH9Cz0tuDiY8C3ctxq1tqvaCgkFb8cCA/edit?usp=sharing"",""ร้อยเอ็ด!I240"")"),490)</f>
        <v>490</v>
      </c>
      <c r="J345" s="197">
        <f ca="1">IFERROR(__xludf.DUMMYFUNCTION("IMPORTRANGE(""https://docs.google.com/spreadsheets/d/1XL5vhW3sbDhbH9Cz0tuDiY8C3ctxq1tqvaCgkFb8cCA/edit?usp=sharing"",""ร้อยเอ็ด!J240"")"),174)</f>
        <v>174</v>
      </c>
      <c r="K345" s="350">
        <f t="shared" ca="1" si="103"/>
        <v>35.510204081632651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IFERROR(__xludf.DUMMYFUNCTION("IMPORTRANGE(""https://docs.google.com/spreadsheets/d/1XL5vhW3sbDhbH9Cz0tuDiY8C3ctxq1tqvaCgkFb8cCA/edit?usp=sharing"",""ร้อยเอ็ด!I241"")"),0)</f>
        <v>0</v>
      </c>
      <c r="J346" s="197">
        <f ca="1">IFERROR(__xludf.DUMMYFUNCTION("IMPORTRANGE(""https://docs.google.com/spreadsheets/d/1XL5vhW3sbDhbH9Cz0tuDiY8C3ctxq1tqvaCgkFb8cCA/edit?usp=sharing"",""ร้อยเอ็ด!J241"")"),1604.65)</f>
        <v>1604.65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IFERROR(__xludf.DUMMYFUNCTION("IMPORTRANGE(""https://docs.google.com/spreadsheets/d/1XL5vhW3sbDhbH9Cz0tuDiY8C3ctxq1tqvaCgkFb8cCA/edit?usp=sharing"",""ร้อยเอ็ด!L242"")"),2881153)</f>
        <v>2881153</v>
      </c>
      <c r="M347" s="366"/>
      <c r="N347" s="366">
        <f ca="1">IFERROR(__xludf.DUMMYFUNCTION("IMPORTRANGE(""https://docs.google.com/spreadsheets/d/1XL5vhW3sbDhbH9Cz0tuDiY8C3ctxq1tqvaCgkFb8cCA/edit?usp=sharing"",""ร้อยเอ็ด!M242"")"),795419.57)</f>
        <v>795419.57</v>
      </c>
      <c r="O347" s="366">
        <f ca="1">+IF(L347&gt;0,N347*100/L347,0)</f>
        <v>27.607682410479416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IFERROR(__xludf.DUMMYFUNCTION("IMPORTRANGE(""https://docs.google.com/spreadsheets/d/1XL5vhW3sbDhbH9Cz0tuDiY8C3ctxq1tqvaCgkFb8cCA/edit?usp=sharing"",""ร้อยเอ็ด!I244"")"),403)</f>
        <v>403</v>
      </c>
      <c r="J349" s="379">
        <f ca="1">IFERROR(__xludf.DUMMYFUNCTION("IMPORTRANGE(""https://docs.google.com/spreadsheets/d/1XL5vhW3sbDhbH9Cz0tuDiY8C3ctxq1tqvaCgkFb8cCA/edit?usp=sharing"",""ร้อยเอ็ด!J244"")"),0)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IFERROR(__xludf.DUMMYFUNCTION("IMPORTRANGE(""https://docs.google.com/spreadsheets/d/1XL5vhW3sbDhbH9Cz0tuDiY8C3ctxq1tqvaCgkFb8cCA/edit?usp=sharing"",""ร้อยเอ็ด!L244"")"),644830)</f>
        <v>644830</v>
      </c>
      <c r="M349" s="381"/>
      <c r="N349" s="381">
        <f ca="1">IFERROR(__xludf.DUMMYFUNCTION("IMPORTRANGE(""https://docs.google.com/spreadsheets/d/1XL5vhW3sbDhbH9Cz0tuDiY8C3ctxq1tqvaCgkFb8cCA/edit?usp=sharing"",""ร้อยเอ็ด!M244"")"),124387.88)</f>
        <v>124387.88</v>
      </c>
      <c r="O349" s="381">
        <f ca="1">+IF(L349&gt;0,N349*100/L349,0)</f>
        <v>19.290026828776575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IFERROR(__xludf.DUMMYFUNCTION("IMPORTRANGE(""https://docs.google.com/spreadsheets/d/1XL5vhW3sbDhbH9Cz0tuDiY8C3ctxq1tqvaCgkFb8cCA/edit?usp=sharing"",""ร้อยเอ็ด!I245"")"),85)</f>
        <v>85</v>
      </c>
      <c r="J350" s="379">
        <f ca="1">IFERROR(__xludf.DUMMYFUNCTION("IMPORTRANGE(""https://docs.google.com/spreadsheets/d/1XL5vhW3sbDhbH9Cz0tuDiY8C3ctxq1tqvaCgkFb8cCA/edit?usp=sharing"",""ร้อยเอ็ด!J245"")"),0)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IFERROR(__xludf.DUMMYFUNCTION("IMPORTRANGE(""https://docs.google.com/spreadsheets/d/1XL5vhW3sbDhbH9Cz0tuDiY8C3ctxq1tqvaCgkFb8cCA/edit?usp=sharing"",""ร้อยเอ็ด!L246"")"),0)</f>
        <v>0</v>
      </c>
      <c r="M351" s="172"/>
      <c r="N351" s="172">
        <f ca="1">IFERROR(__xludf.DUMMYFUNCTION("IMPORTRANGE(""https://docs.google.com/spreadsheets/d/1XL5vhW3sbDhbH9Cz0tuDiY8C3ctxq1tqvaCgkFb8cCA/edit?usp=sharing"",""ร้อยเอ็ด!M246"")"),0)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IFERROR(__xludf.DUMMYFUNCTION("IMPORTRANGE(""https://docs.google.com/spreadsheets/d/1XL5vhW3sbDhbH9Cz0tuDiY8C3ctxq1tqvaCgkFb8cCA/edit?usp=sharing"",""ร้อยเอ็ด!L247"")"),644830)</f>
        <v>644830</v>
      </c>
      <c r="M352" s="173"/>
      <c r="N352" s="172">
        <f ca="1">IFERROR(__xludf.DUMMYFUNCTION("IMPORTRANGE(""https://docs.google.com/spreadsheets/d/1XL5vhW3sbDhbH9Cz0tuDiY8C3ctxq1tqvaCgkFb8cCA/edit?usp=sharing"",""ร้อยเอ็ด!M247"")"),124387.88)</f>
        <v>124387.88</v>
      </c>
      <c r="O352" s="173">
        <f t="shared" ca="1" si="105"/>
        <v>19.290026828776575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IFERROR(__xludf.DUMMYFUNCTION("IMPORTRANGE(""https://docs.google.com/spreadsheets/d/1XL5vhW3sbDhbH9Cz0tuDiY8C3ctxq1tqvaCgkFb8cCA/edit?usp=sharing"",""ร้อยเอ็ด!L248"")"),0)</f>
        <v>0</v>
      </c>
      <c r="M353" s="178"/>
      <c r="N353" s="178">
        <f ca="1">IFERROR(__xludf.DUMMYFUNCTION("IMPORTRANGE(""https://docs.google.com/spreadsheets/d/1XL5vhW3sbDhbH9Cz0tuDiY8C3ctxq1tqvaCgkFb8cCA/edit?usp=sharing"",""ร้อยเอ็ด!M248"")"),0)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IFERROR(__xludf.DUMMYFUNCTION("IMPORTRANGE(""https://docs.google.com/spreadsheets/d/1XL5vhW3sbDhbH9Cz0tuDiY8C3ctxq1tqvaCgkFb8cCA/edit?usp=sharing"",""ร้อยเอ็ด!L249"")"),644830)</f>
        <v>644830</v>
      </c>
      <c r="M354" s="178"/>
      <c r="N354" s="175">
        <f ca="1">IFERROR(__xludf.DUMMYFUNCTION("IMPORTRANGE(""https://docs.google.com/spreadsheets/d/1XL5vhW3sbDhbH9Cz0tuDiY8C3ctxq1tqvaCgkFb8cCA/edit?usp=sharing"",""ร้อยเอ็ด!M249"")"),124387.88)</f>
        <v>124387.88</v>
      </c>
      <c r="O354" s="178">
        <f t="shared" ca="1" si="105"/>
        <v>19.290026828776575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IFERROR(__xludf.DUMMYFUNCTION("IMPORTRANGE(""https://docs.google.com/spreadsheets/d/1XL5vhW3sbDhbH9Cz0tuDiY8C3ctxq1tqvaCgkFb8cCA/edit?usp=sharing"",""ร้อยเอ็ด!M250"")"),63326.88)</f>
        <v>63326.879999999997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IFERROR(__xludf.DUMMYFUNCTION("IMPORTRANGE(""https://docs.google.com/spreadsheets/d/1XL5vhW3sbDhbH9Cz0tuDiY8C3ctxq1tqvaCgkFb8cCA/edit?usp=sharing"",""ร้อยเอ็ด!M251"")"),0)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IFERROR(__xludf.DUMMYFUNCTION("IMPORTRANGE(""https://docs.google.com/spreadsheets/d/1XL5vhW3sbDhbH9Cz0tuDiY8C3ctxq1tqvaCgkFb8cCA/edit?usp=sharing"",""ร้อยเอ็ด!M252"")"),44000)</f>
        <v>44000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IFERROR(__xludf.DUMMYFUNCTION("IMPORTRANGE(""https://docs.google.com/spreadsheets/d/1XL5vhW3sbDhbH9Cz0tuDiY8C3ctxq1tqvaCgkFb8cCA/edit?usp=sharing"",""ร้อยเอ็ด!M253"")"),17061)</f>
        <v>17061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IFERROR(__xludf.DUMMYFUNCTION("IMPORTRANGE(""https://docs.google.com/spreadsheets/d/1XL5vhW3sbDhbH9Cz0tuDiY8C3ctxq1tqvaCgkFb8cCA/edit?usp=sharing"",""ร้อยเอ็ด!J255"")"),0)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IFERROR(__xludf.DUMMYFUNCTION("IMPORTRANGE(""https://docs.google.com/spreadsheets/d/1XL5vhW3sbDhbH9Cz0tuDiY8C3ctxq1tqvaCgkFb8cCA/edit?usp=sharing"",""ร้อยเอ็ด!J256"")"),1)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IFERROR(__xludf.DUMMYFUNCTION("IMPORTRANGE(""https://docs.google.com/spreadsheets/d/1XL5vhW3sbDhbH9Cz0tuDiY8C3ctxq1tqvaCgkFb8cCA/edit?usp=sharing"",""ร้อยเอ็ด!J257"")"),1)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IFERROR(__xludf.DUMMYFUNCTION("IMPORTRANGE(""https://docs.google.com/spreadsheets/d/1XL5vhW3sbDhbH9Cz0tuDiY8C3ctxq1tqvaCgkFb8cCA/edit?usp=sharing"",""ร้อยเอ็ด!J258"")"),1)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IFERROR(__xludf.DUMMYFUNCTION("IMPORTRANGE(""https://docs.google.com/spreadsheets/d/1XL5vhW3sbDhbH9Cz0tuDiY8C3ctxq1tqvaCgkFb8cCA/edit?usp=sharing"",""ร้อยเอ็ด!J166"")"),0)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IFERROR(__xludf.DUMMYFUNCTION("IMPORTRANGE(""https://docs.google.com/spreadsheets/d/1XL5vhW3sbDhbH9Cz0tuDiY8C3ctxq1tqvaCgkFb8cCA/edit?usp=sharing"",""ร้อยเอ็ด!J166"")"),0)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IFERROR(__xludf.DUMMYFUNCTION("IMPORTRANGE(""https://docs.google.com/spreadsheets/d/1XL5vhW3sbDhbH9Cz0tuDiY8C3ctxq1tqvaCgkFb8cCA/edit?usp=sharing"",""ร้อยเอ็ด!J166"")"),0)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IFERROR(__xludf.DUMMYFUNCTION("IMPORTRANGE(""https://docs.google.com/spreadsheets/d/1XL5vhW3sbDhbH9Cz0tuDiY8C3ctxq1tqvaCgkFb8cCA/edit?usp=sharing"",""ร้อยเอ็ด!J166"")"),0)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IFERROR(__xludf.DUMMYFUNCTION("IMPORTRANGE(""https://docs.google.com/spreadsheets/d/1XL5vhW3sbDhbH9Cz0tuDiY8C3ctxq1tqvaCgkFb8cCA/edit?usp=sharing"",""ร้อยเอ็ด!I263"")"),85)</f>
        <v>85</v>
      </c>
      <c r="J368" s="197">
        <f ca="1">IFERROR(__xludf.DUMMYFUNCTION("IMPORTRANGE(""https://docs.google.com/spreadsheets/d/1XL5vhW3sbDhbH9Cz0tuDiY8C3ctxq1tqvaCgkFb8cCA/edit?usp=sharing"",""ร้อยเอ็ด!J263"")"),0)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IFERROR(__xludf.DUMMYFUNCTION("IMPORTRANGE(""https://docs.google.com/spreadsheets/d/1XL5vhW3sbDhbH9Cz0tuDiY8C3ctxq1tqvaCgkFb8cCA/edit?usp=sharing"",""ร้อยเอ็ด!I164"")"),0)</f>
        <v>0</v>
      </c>
      <c r="J369" s="213">
        <f ca="1">IFERROR(__xludf.DUMMYFUNCTION("IMPORTRANGE(""https://docs.google.com/spreadsheets/d/1XL5vhW3sbDhbH9Cz0tuDiY8C3ctxq1tqvaCgkFb8cCA/edit?usp=sharing"",""ร้อยเอ็ด!J164"")"),0)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IFERROR(__xludf.DUMMYFUNCTION("IMPORTRANGE(""https://docs.google.com/spreadsheets/d/1XL5vhW3sbDhbH9Cz0tuDiY8C3ctxq1tqvaCgkFb8cCA/edit?usp=sharing"",""ร้อยเอ็ด!I265"")"),85)</f>
        <v>85</v>
      </c>
      <c r="J370" s="213">
        <f ca="1">IFERROR(__xludf.DUMMYFUNCTION("IMPORTRANGE(""https://docs.google.com/spreadsheets/d/1XL5vhW3sbDhbH9Cz0tuDiY8C3ctxq1tqvaCgkFb8cCA/edit?usp=sharing"",""ร้อยเอ็ด!J265"")"),0)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IFERROR(__xludf.DUMMYFUNCTION("IMPORTRANGE(""https://docs.google.com/spreadsheets/d/1XL5vhW3sbDhbH9Cz0tuDiY8C3ctxq1tqvaCgkFb8cCA/edit?usp=sharing"",""ร้อยเอ็ด!I164"")"),0)</f>
        <v>0</v>
      </c>
      <c r="J371" s="198">
        <f ca="1">IFERROR(__xludf.DUMMYFUNCTION("IMPORTRANGE(""https://docs.google.com/spreadsheets/d/1XL5vhW3sbDhbH9Cz0tuDiY8C3ctxq1tqvaCgkFb8cCA/edit?usp=sharing"",""ร้อยเอ็ด!J164"")"),0)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IFERROR(__xludf.DUMMYFUNCTION("IMPORTRANGE(""https://docs.google.com/spreadsheets/d/1XL5vhW3sbDhbH9Cz0tuDiY8C3ctxq1tqvaCgkFb8cCA/edit?usp=sharing"",""ร้อยเอ็ด!I267"")"),85)</f>
        <v>85</v>
      </c>
      <c r="J372" s="198">
        <f ca="1">IFERROR(__xludf.DUMMYFUNCTION("IMPORTRANGE(""https://docs.google.com/spreadsheets/d/1XL5vhW3sbDhbH9Cz0tuDiY8C3ctxq1tqvaCgkFb8cCA/edit?usp=sharing"",""ร้อยเอ็ด!J267"")"),0)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IFERROR(__xludf.DUMMYFUNCTION("IMPORTRANGE(""https://docs.google.com/spreadsheets/d/1XL5vhW3sbDhbH9Cz0tuDiY8C3ctxq1tqvaCgkFb8cCA/edit?usp=sharing"",""ร้อยเอ็ด!I164"")"),0)</f>
        <v>0</v>
      </c>
      <c r="J373" s="213">
        <f ca="1">IFERROR(__xludf.DUMMYFUNCTION("IMPORTRANGE(""https://docs.google.com/spreadsheets/d/1XL5vhW3sbDhbH9Cz0tuDiY8C3ctxq1tqvaCgkFb8cCA/edit?usp=sharing"",""ร้อยเอ็ด!J164"")"),0)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IFERROR(__xludf.DUMMYFUNCTION("IMPORTRANGE(""https://docs.google.com/spreadsheets/d/1XL5vhW3sbDhbH9Cz0tuDiY8C3ctxq1tqvaCgkFb8cCA/edit?usp=sharing"",""ร้อยเอ็ด!I164"")"),0)</f>
        <v>0</v>
      </c>
      <c r="J374" s="197">
        <f ca="1">IFERROR(__xludf.DUMMYFUNCTION("IMPORTRANGE(""https://docs.google.com/spreadsheets/d/1XL5vhW3sbDhbH9Cz0tuDiY8C3ctxq1tqvaCgkFb8cCA/edit?usp=sharing"",""ร้อยเอ็ด!J164"")"),0)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IFERROR(__xludf.DUMMYFUNCTION("IMPORTRANGE(""https://docs.google.com/spreadsheets/d/1XL5vhW3sbDhbH9Cz0tuDiY8C3ctxq1tqvaCgkFb8cCA/edit?usp=sharing"",""ร้อยเอ็ด!I270"")"),403)</f>
        <v>403</v>
      </c>
      <c r="J375" s="197">
        <f ca="1">IFERROR(__xludf.DUMMYFUNCTION("IMPORTRANGE(""https://docs.google.com/spreadsheets/d/1XL5vhW3sbDhbH9Cz0tuDiY8C3ctxq1tqvaCgkFb8cCA/edit?usp=sharing"",""ร้อยเอ็ด!J270"")"),0)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IFERROR(__xludf.DUMMYFUNCTION("IMPORTRANGE(""https://docs.google.com/spreadsheets/d/1XL5vhW3sbDhbH9Cz0tuDiY8C3ctxq1tqvaCgkFb8cCA/edit?usp=sharing"",""ร้อยเอ็ด!I271"")"),180)</f>
        <v>180</v>
      </c>
      <c r="J376" s="198">
        <f ca="1">IFERROR(__xludf.DUMMYFUNCTION("IMPORTRANGE(""https://docs.google.com/spreadsheets/d/1XL5vhW3sbDhbH9Cz0tuDiY8C3ctxq1tqvaCgkFb8cCA/edit?usp=sharing"",""ร้อยเอ็ด!J271"")"),0)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IFERROR(__xludf.DUMMYFUNCTION("IMPORTRANGE(""https://docs.google.com/spreadsheets/d/1XL5vhW3sbDhbH9Cz0tuDiY8C3ctxq1tqvaCgkFb8cCA/edit?usp=sharing"",""ร้อยเอ็ด!I272"")"),223)</f>
        <v>223</v>
      </c>
      <c r="J377" s="213">
        <f ca="1">IFERROR(__xludf.DUMMYFUNCTION("IMPORTRANGE(""https://docs.google.com/spreadsheets/d/1XL5vhW3sbDhbH9Cz0tuDiY8C3ctxq1tqvaCgkFb8cCA/edit?usp=sharing"",""ร้อยเอ็ด!J272"")"),0)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IFERROR(__xludf.DUMMYFUNCTION("IMPORTRANGE(""https://docs.google.com/spreadsheets/d/1XL5vhW3sbDhbH9Cz0tuDiY8C3ctxq1tqvaCgkFb8cCA/edit?usp=sharing"",""ร้อยเอ็ด!J273"")"),0)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IFERROR(__xludf.DUMMYFUNCTION("IMPORTRANGE(""https://docs.google.com/spreadsheets/d/1XL5vhW3sbDhbH9Cz0tuDiY8C3ctxq1tqvaCgkFb8cCA/edit?usp=sharing"",""ร้อยเอ็ด!J274"")"),0)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IFERROR(__xludf.DUMMYFUNCTION("IMPORTRANGE(""https://docs.google.com/spreadsheets/d/1XL5vhW3sbDhbH9Cz0tuDiY8C3ctxq1tqvaCgkFb8cCA/edit?usp=sharing"",""ร้อยเอ็ด!I275"")"),1000)</f>
        <v>1000</v>
      </c>
      <c r="J380" s="379">
        <f ca="1">IFERROR(__xludf.DUMMYFUNCTION("IMPORTRANGE(""https://docs.google.com/spreadsheets/d/1XL5vhW3sbDhbH9Cz0tuDiY8C3ctxq1tqvaCgkFb8cCA/edit?usp=sharing"",""ร้อยเอ็ด!J275"")"),0)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IFERROR(__xludf.DUMMYFUNCTION("IMPORTRANGE(""https://docs.google.com/spreadsheets/d/1XL5vhW3sbDhbH9Cz0tuDiY8C3ctxq1tqvaCgkFb8cCA/edit?usp=sharing"",""ร้อยเอ็ด!L275"")"),1028520)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IFERROR(__xludf.DUMMYFUNCTION("IMPORTRANGE(""https://docs.google.com/spreadsheets/d/1XL5vhW3sbDhbH9Cz0tuDiY8C3ctxq1tqvaCgkFb8cCA/edit?usp=sharing"",""ร้อยเอ็ด!M275"")"),273379)</f>
        <v>273379</v>
      </c>
      <c r="O380" s="381">
        <f ca="1">+IF(L380&gt;0,N380*100/L380,0)</f>
        <v>26.579842881032942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IFERROR(__xludf.DUMMYFUNCTION("IMPORTRANGE(""https://docs.google.com/spreadsheets/d/1XL5vhW3sbDhbH9Cz0tuDiY8C3ctxq1tqvaCgkFb8cCA/edit?usp=sharing"",""ร้อยเอ็ด!I276"")"),100)</f>
        <v>100</v>
      </c>
      <c r="J381" s="379">
        <f ca="1">IFERROR(__xludf.DUMMYFUNCTION("IMPORTRANGE(""https://docs.google.com/spreadsheets/d/1XL5vhW3sbDhbH9Cz0tuDiY8C3ctxq1tqvaCgkFb8cCA/edit?usp=sharing"",""ร้อยเอ็ด!J276"")"),100)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IFERROR(__xludf.DUMMYFUNCTION("IMPORTRANGE(""https://docs.google.com/spreadsheets/d/1XL5vhW3sbDhbH9Cz0tuDiY8C3ctxq1tqvaCgkFb8cCA/edit?usp=sharing"",""ร้อยเอ็ด!L277"")"),0)</f>
        <v>0</v>
      </c>
      <c r="M382" s="172"/>
      <c r="N382" s="172">
        <f ca="1">IFERROR(__xludf.DUMMYFUNCTION("IMPORTRANGE(""https://docs.google.com/spreadsheets/d/1XL5vhW3sbDhbH9Cz0tuDiY8C3ctxq1tqvaCgkFb8cCA/edit?usp=sharing"",""ร้อยเอ็ด!M277"")"),0)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IFERROR(__xludf.DUMMYFUNCTION("IMPORTRANGE(""https://docs.google.com/spreadsheets/d/1XL5vhW3sbDhbH9Cz0tuDiY8C3ctxq1tqvaCgkFb8cCA/edit?usp=sharing"",""ร้อยเอ็ด!L278"")"),1028520)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IFERROR(__xludf.DUMMYFUNCTION("IMPORTRANGE(""https://docs.google.com/spreadsheets/d/1XL5vhW3sbDhbH9Cz0tuDiY8C3ctxq1tqvaCgkFb8cCA/edit?usp=sharing"",""ร้อยเอ็ด!M278"")"),273379)</f>
        <v>273379</v>
      </c>
      <c r="O383" s="173">
        <f t="shared" ca="1" si="109"/>
        <v>26.579842881032942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IFERROR(__xludf.DUMMYFUNCTION("IMPORTRANGE(""https://docs.google.com/spreadsheets/d/1XL5vhW3sbDhbH9Cz0tuDiY8C3ctxq1tqvaCgkFb8cCA/edit?usp=sharing"",""ร้อยเอ็ด!L279"")"),0)</f>
        <v>0</v>
      </c>
      <c r="M384" s="178"/>
      <c r="N384" s="178">
        <f ca="1">IFERROR(__xludf.DUMMYFUNCTION("IMPORTRANGE(""https://docs.google.com/spreadsheets/d/1XL5vhW3sbDhbH9Cz0tuDiY8C3ctxq1tqvaCgkFb8cCA/edit?usp=sharing"",""ร้อยเอ็ด!M279"")"),0)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IFERROR(__xludf.DUMMYFUNCTION("IMPORTRANGE(""https://docs.google.com/spreadsheets/d/1XL5vhW3sbDhbH9Cz0tuDiY8C3ctxq1tqvaCgkFb8cCA/edit?usp=sharing"",""ร้อยเอ็ด!L280"")"),1028520)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IFERROR(__xludf.DUMMYFUNCTION("IMPORTRANGE(""https://docs.google.com/spreadsheets/d/1XL5vhW3sbDhbH9Cz0tuDiY8C3ctxq1tqvaCgkFb8cCA/edit?usp=sharing"",""ร้อยเอ็ด!M280"")"),273379)</f>
        <v>273379</v>
      </c>
      <c r="O385" s="178">
        <f t="shared" ca="1" si="109"/>
        <v>26.579842881032942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IFERROR(__xludf.DUMMYFUNCTION("IMPORTRANGE(""https://docs.google.com/spreadsheets/d/1XL5vhW3sbDhbH9Cz0tuDiY8C3ctxq1tqvaCgkFb8cCA/edit?usp=sharing"",""ร้อยเอ็ด!M281"")"),162140)</f>
        <v>162140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IFERROR(__xludf.DUMMYFUNCTION("IMPORTRANGE(""https://docs.google.com/spreadsheets/d/1XL5vhW3sbDhbH9Cz0tuDiY8C3ctxq1tqvaCgkFb8cCA/edit?usp=sharing"",""ร้อยเอ็ด!M282"")"),62000)</f>
        <v>62000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IFERROR(__xludf.DUMMYFUNCTION("IMPORTRANGE(""https://docs.google.com/spreadsheets/d/1XL5vhW3sbDhbH9Cz0tuDiY8C3ctxq1tqvaCgkFb8cCA/edit?usp=sharing"",""ร้อยเอ็ด!M283"")"),39032)</f>
        <v>39032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IFERROR(__xludf.DUMMYFUNCTION("IMPORTRANGE(""https://docs.google.com/spreadsheets/d/1XL5vhW3sbDhbH9Cz0tuDiY8C3ctxq1tqvaCgkFb8cCA/edit?usp=sharing"",""ร้อยเอ็ด!M284"")"),10207)</f>
        <v>10207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IFERROR(__xludf.DUMMYFUNCTION("IMPORTRANGE(""https://docs.google.com/spreadsheets/d/1XL5vhW3sbDhbH9Cz0tuDiY8C3ctxq1tqvaCgkFb8cCA/edit?usp=sharing"",""ร้อยเอ็ด!J286"")"),0)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IFERROR(__xludf.DUMMYFUNCTION("IMPORTRANGE(""https://docs.google.com/spreadsheets/d/1XL5vhW3sbDhbH9Cz0tuDiY8C3ctxq1tqvaCgkFb8cCA/edit?usp=sharing"",""ร้อยเอ็ด!J287"")"),1)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IFERROR(__xludf.DUMMYFUNCTION("IMPORTRANGE(""https://docs.google.com/spreadsheets/d/1XL5vhW3sbDhbH9Cz0tuDiY8C3ctxq1tqvaCgkFb8cCA/edit?usp=sharing"",""ร้อยเอ็ด!J288"")"),1)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IFERROR(__xludf.DUMMYFUNCTION("IMPORTRANGE(""https://docs.google.com/spreadsheets/d/1XL5vhW3sbDhbH9Cz0tuDiY8C3ctxq1tqvaCgkFb8cCA/edit?usp=sharing"",""ร้อยเอ็ด!J289"")"),1)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IFERROR(__xludf.DUMMYFUNCTION("IMPORTRANGE(""https://docs.google.com/spreadsheets/d/1XL5vhW3sbDhbH9Cz0tuDiY8C3ctxq1tqvaCgkFb8cCA/edit?usp=sharing"",""ร้อยเอ็ด!I291"")"),100)</f>
        <v>100</v>
      </c>
      <c r="J396" s="207">
        <f ca="1">IFERROR(__xludf.DUMMYFUNCTION("IMPORTRANGE(""https://docs.google.com/spreadsheets/d/1XL5vhW3sbDhbH9Cz0tuDiY8C3ctxq1tqvaCgkFb8cCA/edit?usp=sharing"",""ร้อยเอ็ด!J291"")"),100)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IFERROR(__xludf.DUMMYFUNCTION("IMPORTRANGE(""https://docs.google.com/spreadsheets/d/1XL5vhW3sbDhbH9Cz0tuDiY8C3ctxq1tqvaCgkFb8cCA/edit?usp=sharing"",""ร้อยเอ็ด!I292"")"),1000)</f>
        <v>1000</v>
      </c>
      <c r="J397" s="207">
        <f ca="1">IFERROR(__xludf.DUMMYFUNCTION("IMPORTRANGE(""https://docs.google.com/spreadsheets/d/1XL5vhW3sbDhbH9Cz0tuDiY8C3ctxq1tqvaCgkFb8cCA/edit?usp=sharing"",""ร้อยเอ็ด!J292"")"),0)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IFERROR(__xludf.DUMMYFUNCTION("IMPORTRANGE(""https://docs.google.com/spreadsheets/d/1XL5vhW3sbDhbH9Cz0tuDiY8C3ctxq1tqvaCgkFb8cCA/edit?usp=sharing"",""ร้อยเอ็ด!I293"")"),100)</f>
        <v>100</v>
      </c>
      <c r="J398" s="207">
        <f ca="1">IFERROR(__xludf.DUMMYFUNCTION("IMPORTRANGE(""https://docs.google.com/spreadsheets/d/1XL5vhW3sbDhbH9Cz0tuDiY8C3ctxq1tqvaCgkFb8cCA/edit?usp=sharing"",""ร้อยเอ็ด!J293"")"),0)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IFERROR(__xludf.DUMMYFUNCTION("IMPORTRANGE(""https://docs.google.com/spreadsheets/d/1XL5vhW3sbDhbH9Cz0tuDiY8C3ctxq1tqvaCgkFb8cCA/edit?usp=sharing"",""ร้อยเอ็ด!J294"")"),0)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IFERROR(__xludf.DUMMYFUNCTION("IMPORTRANGE(""https://docs.google.com/spreadsheets/d/1XL5vhW3sbDhbH9Cz0tuDiY8C3ctxq1tqvaCgkFb8cCA/edit?usp=sharing"",""ร้อยเอ็ด!J295"")"),0)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IFERROR(__xludf.DUMMYFUNCTION("IMPORTRANGE(""https://docs.google.com/spreadsheets/d/1XL5vhW3sbDhbH9Cz0tuDiY8C3ctxq1tqvaCgkFb8cCA/edit?usp=sharing"",""ร้อยเอ็ด!I296"")"),150)</f>
        <v>150</v>
      </c>
      <c r="J401" s="379">
        <f ca="1">IFERROR(__xludf.DUMMYFUNCTION("IMPORTRANGE(""https://docs.google.com/spreadsheets/d/1XL5vhW3sbDhbH9Cz0tuDiY8C3ctxq1tqvaCgkFb8cCA/edit?usp=sharing"",""ร้อยเอ็ด!J296"")"),150)</f>
        <v>150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IFERROR(__xludf.DUMMYFUNCTION("IMPORTRANGE(""https://docs.google.com/spreadsheets/d/1XL5vhW3sbDhbH9Cz0tuDiY8C3ctxq1tqvaCgkFb8cCA/edit?usp=sharing"",""ร้อยเอ็ด!L296"")"),175650)</f>
        <v>175650</v>
      </c>
      <c r="M401" s="381"/>
      <c r="N401" s="381">
        <f ca="1">IFERROR(__xludf.DUMMYFUNCTION("IMPORTRANGE(""https://docs.google.com/spreadsheets/d/1XL5vhW3sbDhbH9Cz0tuDiY8C3ctxq1tqvaCgkFb8cCA/edit?usp=sharing"",""ร้อยเอ็ด!M296"")"),131669)</f>
        <v>131669</v>
      </c>
      <c r="O401" s="381">
        <f ca="1">+IF(L401&gt;0,N401*100/L401,0)</f>
        <v>74.961001992598923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IFERROR(__xludf.DUMMYFUNCTION("IMPORTRANGE(""https://docs.google.com/spreadsheets/d/1XL5vhW3sbDhbH9Cz0tuDiY8C3ctxq1tqvaCgkFb8cCA/edit?usp=sharing"",""ร้อยเอ็ด!I297"")"),50)</f>
        <v>50</v>
      </c>
      <c r="J402" s="379">
        <f ca="1">IFERROR(__xludf.DUMMYFUNCTION("IMPORTRANGE(""https://docs.google.com/spreadsheets/d/1XL5vhW3sbDhbH9Cz0tuDiY8C3ctxq1tqvaCgkFb8cCA/edit?usp=sharing"",""ร้อยเอ็ด!J297"")"),50)</f>
        <v>50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IFERROR(__xludf.DUMMYFUNCTION("IMPORTRANGE(""https://docs.google.com/spreadsheets/d/1XL5vhW3sbDhbH9Cz0tuDiY8C3ctxq1tqvaCgkFb8cCA/edit?usp=sharing"",""ร้อยเอ็ด!L298"")"),0)</f>
        <v>0</v>
      </c>
      <c r="M403" s="172"/>
      <c r="N403" s="178">
        <f ca="1">IFERROR(__xludf.DUMMYFUNCTION("IMPORTRANGE(""https://docs.google.com/spreadsheets/d/1XL5vhW3sbDhbH9Cz0tuDiY8C3ctxq1tqvaCgkFb8cCA/edit?usp=sharing"",""ร้อยเอ็ด!M298"")"),0)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IFERROR(__xludf.DUMMYFUNCTION("IMPORTRANGE(""https://docs.google.com/spreadsheets/d/1XL5vhW3sbDhbH9Cz0tuDiY8C3ctxq1tqvaCgkFb8cCA/edit?usp=sharing"",""ร้อยเอ็ด!L299"")"),175650)</f>
        <v>175650</v>
      </c>
      <c r="M404" s="173"/>
      <c r="N404" s="178">
        <f ca="1">IFERROR(__xludf.DUMMYFUNCTION("IMPORTRANGE(""https://docs.google.com/spreadsheets/d/1XL5vhW3sbDhbH9Cz0tuDiY8C3ctxq1tqvaCgkFb8cCA/edit?usp=sharing"",""ร้อยเอ็ด!M299"")"),131669)</f>
        <v>131669</v>
      </c>
      <c r="O404" s="178">
        <f t="shared" ca="1" si="112"/>
        <v>74.961001992598923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IFERROR(__xludf.DUMMYFUNCTION("IMPORTRANGE(""https://docs.google.com/spreadsheets/d/1XL5vhW3sbDhbH9Cz0tuDiY8C3ctxq1tqvaCgkFb8cCA/edit?usp=sharing"",""ร้อยเอ็ด!L300"")"),0)</f>
        <v>0</v>
      </c>
      <c r="M405" s="178"/>
      <c r="N405" s="178">
        <f ca="1">IFERROR(__xludf.DUMMYFUNCTION("IMPORTRANGE(""https://docs.google.com/spreadsheets/d/1XL5vhW3sbDhbH9Cz0tuDiY8C3ctxq1tqvaCgkFb8cCA/edit?usp=sharing"",""ร้อยเอ็ด!M300"")"),0)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IFERROR(__xludf.DUMMYFUNCTION("IMPORTRANGE(""https://docs.google.com/spreadsheets/d/1XL5vhW3sbDhbH9Cz0tuDiY8C3ctxq1tqvaCgkFb8cCA/edit?usp=sharing"",""ร้อยเอ็ด!L301"")"),175650)</f>
        <v>175650</v>
      </c>
      <c r="M406" s="178"/>
      <c r="N406" s="178">
        <f ca="1">IFERROR(__xludf.DUMMYFUNCTION("IMPORTRANGE(""https://docs.google.com/spreadsheets/d/1XL5vhW3sbDhbH9Cz0tuDiY8C3ctxq1tqvaCgkFb8cCA/edit?usp=sharing"",""ร้อยเอ็ด!M301"")"),131669)</f>
        <v>131669</v>
      </c>
      <c r="O406" s="178">
        <f t="shared" ca="1" si="112"/>
        <v>74.961001992598923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IFERROR(__xludf.DUMMYFUNCTION("IMPORTRANGE(""https://docs.google.com/spreadsheets/d/1XL5vhW3sbDhbH9Cz0tuDiY8C3ctxq1tqvaCgkFb8cCA/edit?usp=sharing"",""ร้อยเอ็ด!M302"")"),103624)</f>
        <v>103624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IFERROR(__xludf.DUMMYFUNCTION("IMPORTRANGE(""https://docs.google.com/spreadsheets/d/1XL5vhW3sbDhbH9Cz0tuDiY8C3ctxq1tqvaCgkFb8cCA/edit?usp=sharing"",""ร้อยเอ็ด!M303"")"),0)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IFERROR(__xludf.DUMMYFUNCTION("IMPORTRANGE(""https://docs.google.com/spreadsheets/d/1XL5vhW3sbDhbH9Cz0tuDiY8C3ctxq1tqvaCgkFb8cCA/edit?usp=sharing"",""ร้อยเอ็ด!M304"")"),0)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IFERROR(__xludf.DUMMYFUNCTION("IMPORTRANGE(""https://docs.google.com/spreadsheets/d/1XL5vhW3sbDhbH9Cz0tuDiY8C3ctxq1tqvaCgkFb8cCA/edit?usp=sharing"",""ร้อยเอ็ด!M305"")"),28045)</f>
        <v>28045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IFERROR(__xludf.DUMMYFUNCTION("IMPORTRANGE(""https://docs.google.com/spreadsheets/d/1XL5vhW3sbDhbH9Cz0tuDiY8C3ctxq1tqvaCgkFb8cCA/edit?usp=sharing"",""ร้อยเอ็ด!J307"")"),0)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IFERROR(__xludf.DUMMYFUNCTION("IMPORTRANGE(""https://docs.google.com/spreadsheets/d/1XL5vhW3sbDhbH9Cz0tuDiY8C3ctxq1tqvaCgkFb8cCA/edit?usp=sharing"",""ร้อยเอ็ด!J308"")"),1)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IFERROR(__xludf.DUMMYFUNCTION("IMPORTRANGE(""https://docs.google.com/spreadsheets/d/1XL5vhW3sbDhbH9Cz0tuDiY8C3ctxq1tqvaCgkFb8cCA/edit?usp=sharing"",""ร้อยเอ็ด!J309"")"),1)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IFERROR(__xludf.DUMMYFUNCTION("IMPORTRANGE(""https://docs.google.com/spreadsheets/d/1XL5vhW3sbDhbH9Cz0tuDiY8C3ctxq1tqvaCgkFb8cCA/edit?usp=sharing"",""ร้อยเอ็ด!J310"")"),1)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IFERROR(__xludf.DUMMYFUNCTION("IMPORTRANGE(""https://docs.google.com/spreadsheets/d/1XL5vhW3sbDhbH9Cz0tuDiY8C3ctxq1tqvaCgkFb8cCA/edit?usp=sharing"",""ร้อยเอ็ด!I311"")"),50)</f>
        <v>50</v>
      </c>
      <c r="J416" s="210">
        <f ca="1">IFERROR(__xludf.DUMMYFUNCTION("IMPORTRANGE(""https://docs.google.com/spreadsheets/d/1XL5vhW3sbDhbH9Cz0tuDiY8C3ctxq1tqvaCgkFb8cCA/edit?usp=sharing"",""ร้อยเอ็ด!J311"")"),50)</f>
        <v>50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IFERROR(__xludf.DUMMYFUNCTION("IMPORTRANGE(""https://docs.google.com/spreadsheets/d/1XL5vhW3sbDhbH9Cz0tuDiY8C3ctxq1tqvaCgkFb8cCA/edit?usp=sharing"",""ร้อยเอ็ด!I312"")"),15)</f>
        <v>15</v>
      </c>
      <c r="J417" s="400">
        <f ca="1">IFERROR(__xludf.DUMMYFUNCTION("IMPORTRANGE(""https://docs.google.com/spreadsheets/d/1XL5vhW3sbDhbH9Cz0tuDiY8C3ctxq1tqvaCgkFb8cCA/edit?usp=sharing"",""ร้อยเอ็ด!J312"")"),15)</f>
        <v>15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IFERROR(__xludf.DUMMYFUNCTION("IMPORTRANGE(""https://docs.google.com/spreadsheets/d/1XL5vhW3sbDhbH9Cz0tuDiY8C3ctxq1tqvaCgkFb8cCA/edit?usp=sharing"",""ร้อยเอ็ด!I313"")"),45)</f>
        <v>45</v>
      </c>
      <c r="J418" s="401">
        <f ca="1">IFERROR(__xludf.DUMMYFUNCTION("IMPORTRANGE(""https://docs.google.com/spreadsheets/d/1XL5vhW3sbDhbH9Cz0tuDiY8C3ctxq1tqvaCgkFb8cCA/edit?usp=sharing"",""ร้อยเอ็ด!J313"")"),45)</f>
        <v>45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IFERROR(__xludf.DUMMYFUNCTION("IMPORTRANGE(""https://docs.google.com/spreadsheets/d/1XL5vhW3sbDhbH9Cz0tuDiY8C3ctxq1tqvaCgkFb8cCA/edit?usp=sharing"",""ร้อยเอ็ด!I314"")"),15)</f>
        <v>15</v>
      </c>
      <c r="J419" s="402">
        <f ca="1">IFERROR(__xludf.DUMMYFUNCTION("IMPORTRANGE(""https://docs.google.com/spreadsheets/d/1XL5vhW3sbDhbH9Cz0tuDiY8C3ctxq1tqvaCgkFb8cCA/edit?usp=sharing"",""ร้อยเอ็ด!J314"")"),15)</f>
        <v>15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IFERROR(__xludf.DUMMYFUNCTION("IMPORTRANGE(""https://docs.google.com/spreadsheets/d/1XL5vhW3sbDhbH9Cz0tuDiY8C3ctxq1tqvaCgkFb8cCA/edit?usp=sharing"",""ร้อยเอ็ด!I315"")"),15)</f>
        <v>15</v>
      </c>
      <c r="J420" s="402">
        <f ca="1">IFERROR(__xludf.DUMMYFUNCTION("IMPORTRANGE(""https://docs.google.com/spreadsheets/d/1XL5vhW3sbDhbH9Cz0tuDiY8C3ctxq1tqvaCgkFb8cCA/edit?usp=sharing"",""ร้อยเอ็ด!J315"")"),15)</f>
        <v>15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IFERROR(__xludf.DUMMYFUNCTION("IMPORTRANGE(""https://docs.google.com/spreadsheets/d/1XL5vhW3sbDhbH9Cz0tuDiY8C3ctxq1tqvaCgkFb8cCA/edit?usp=sharing"",""ร้อยเอ็ด!I316"")"),25)</f>
        <v>25</v>
      </c>
      <c r="J421" s="400">
        <f ca="1">IFERROR(__xludf.DUMMYFUNCTION("IMPORTRANGE(""https://docs.google.com/spreadsheets/d/1XL5vhW3sbDhbH9Cz0tuDiY8C3ctxq1tqvaCgkFb8cCA/edit?usp=sharing"",""ร้อยเอ็ด!J316"")"),25)</f>
        <v>25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IFERROR(__xludf.DUMMYFUNCTION("IMPORTRANGE(""https://docs.google.com/spreadsheets/d/1XL5vhW3sbDhbH9Cz0tuDiY8C3ctxq1tqvaCgkFb8cCA/edit?usp=sharing"",""ร้อยเอ็ด!I317"")"),75)</f>
        <v>75</v>
      </c>
      <c r="J422" s="401">
        <f ca="1">IFERROR(__xludf.DUMMYFUNCTION("IMPORTRANGE(""https://docs.google.com/spreadsheets/d/1XL5vhW3sbDhbH9Cz0tuDiY8C3ctxq1tqvaCgkFb8cCA/edit?usp=sharing"",""ร้อยเอ็ด!J317"")"),75)</f>
        <v>75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IFERROR(__xludf.DUMMYFUNCTION("IMPORTRANGE(""https://docs.google.com/spreadsheets/d/1XL5vhW3sbDhbH9Cz0tuDiY8C3ctxq1tqvaCgkFb8cCA/edit?usp=sharing"",""ร้อยเอ็ด!I318"")"),25)</f>
        <v>25</v>
      </c>
      <c r="J423" s="402">
        <f ca="1">IFERROR(__xludf.DUMMYFUNCTION("IMPORTRANGE(""https://docs.google.com/spreadsheets/d/1XL5vhW3sbDhbH9Cz0tuDiY8C3ctxq1tqvaCgkFb8cCA/edit?usp=sharing"",""ร้อยเอ็ด!J318"")"),25)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IFERROR(__xludf.DUMMYFUNCTION("IMPORTRANGE(""https://docs.google.com/spreadsheets/d/1XL5vhW3sbDhbH9Cz0tuDiY8C3ctxq1tqvaCgkFb8cCA/edit?usp=sharing"",""ร้อยเอ็ด!I319"")"),25)</f>
        <v>25</v>
      </c>
      <c r="J424" s="402">
        <f ca="1">IFERROR(__xludf.DUMMYFUNCTION("IMPORTRANGE(""https://docs.google.com/spreadsheets/d/1XL5vhW3sbDhbH9Cz0tuDiY8C3ctxq1tqvaCgkFb8cCA/edit?usp=sharing"",""ร้อยเอ็ด!J319"")"),25)</f>
        <v>25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IFERROR(__xludf.DUMMYFUNCTION("IMPORTRANGE(""https://docs.google.com/spreadsheets/d/1XL5vhW3sbDhbH9Cz0tuDiY8C3ctxq1tqvaCgkFb8cCA/edit?usp=sharing"",""ร้อยเอ็ด!I320"")"),25)</f>
        <v>25</v>
      </c>
      <c r="J425" s="402">
        <f ca="1">IFERROR(__xludf.DUMMYFUNCTION("IMPORTRANGE(""https://docs.google.com/spreadsheets/d/1XL5vhW3sbDhbH9Cz0tuDiY8C3ctxq1tqvaCgkFb8cCA/edit?usp=sharing"",""ร้อยเอ็ด!J320"")"),25)</f>
        <v>25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IFERROR(__xludf.DUMMYFUNCTION("IMPORTRANGE(""https://docs.google.com/spreadsheets/d/1XL5vhW3sbDhbH9Cz0tuDiY8C3ctxq1tqvaCgkFb8cCA/edit?usp=sharing"",""ร้อยเอ็ด!I321"")"),10)</f>
        <v>10</v>
      </c>
      <c r="J426" s="400">
        <f ca="1">IFERROR(__xludf.DUMMYFUNCTION("IMPORTRANGE(""https://docs.google.com/spreadsheets/d/1XL5vhW3sbDhbH9Cz0tuDiY8C3ctxq1tqvaCgkFb8cCA/edit?usp=sharing"",""ร้อยเอ็ด!J321"")"),10)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IFERROR(__xludf.DUMMYFUNCTION("IMPORTRANGE(""https://docs.google.com/spreadsheets/d/1XL5vhW3sbDhbH9Cz0tuDiY8C3ctxq1tqvaCgkFb8cCA/edit?usp=sharing"",""ร้อยเอ็ด!I322"")"),30)</f>
        <v>30</v>
      </c>
      <c r="J427" s="401">
        <f ca="1">IFERROR(__xludf.DUMMYFUNCTION("IMPORTRANGE(""https://docs.google.com/spreadsheets/d/1XL5vhW3sbDhbH9Cz0tuDiY8C3ctxq1tqvaCgkFb8cCA/edit?usp=sharing"",""ร้อยเอ็ด!J322"")"),30)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IFERROR(__xludf.DUMMYFUNCTION("IMPORTRANGE(""https://docs.google.com/spreadsheets/d/1XL5vhW3sbDhbH9Cz0tuDiY8C3ctxq1tqvaCgkFb8cCA/edit?usp=sharing"",""ร้อยเอ็ด!I323"")"),10)</f>
        <v>10</v>
      </c>
      <c r="J428" s="402">
        <f ca="1">IFERROR(__xludf.DUMMYFUNCTION("IMPORTRANGE(""https://docs.google.com/spreadsheets/d/1XL5vhW3sbDhbH9Cz0tuDiY8C3ctxq1tqvaCgkFb8cCA/edit?usp=sharing"",""ร้อยเอ็ด!J323"")"),10)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IFERROR(__xludf.DUMMYFUNCTION("IMPORTRANGE(""https://docs.google.com/spreadsheets/d/1XL5vhW3sbDhbH9Cz0tuDiY8C3ctxq1tqvaCgkFb8cCA/edit?usp=sharing"",""ร้อยเอ็ด!I324"")"),10)</f>
        <v>10</v>
      </c>
      <c r="J429" s="402">
        <f ca="1">IFERROR(__xludf.DUMMYFUNCTION("IMPORTRANGE(""https://docs.google.com/spreadsheets/d/1XL5vhW3sbDhbH9Cz0tuDiY8C3ctxq1tqvaCgkFb8cCA/edit?usp=sharing"",""ร้อยเอ็ด!J324"")"),10)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IFERROR(__xludf.DUMMYFUNCTION("IMPORTRANGE(""https://docs.google.com/spreadsheets/d/1XL5vhW3sbDhbH9Cz0tuDiY8C3ctxq1tqvaCgkFb8cCA/edit?usp=sharing"",""ร้อยเอ็ด!I325"")"),40)</f>
        <v>40</v>
      </c>
      <c r="J430" s="400">
        <f ca="1">IFERROR(__xludf.DUMMYFUNCTION("IMPORTRANGE(""https://docs.google.com/spreadsheets/d/1XL5vhW3sbDhbH9Cz0tuDiY8C3ctxq1tqvaCgkFb8cCA/edit?usp=sharing"",""ร้อยเอ็ด!J325"")"),0)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IFERROR(__xludf.DUMMYFUNCTION("IMPORTRANGE(""https://docs.google.com/spreadsheets/d/1XL5vhW3sbDhbH9Cz0tuDiY8C3ctxq1tqvaCgkFb8cCA/edit?usp=sharing"",""ร้อยเอ็ด!I326"")"),15)</f>
        <v>15</v>
      </c>
      <c r="J431" s="402">
        <f ca="1">IFERROR(__xludf.DUMMYFUNCTION("IMPORTRANGE(""https://docs.google.com/spreadsheets/d/1XL5vhW3sbDhbH9Cz0tuDiY8C3ctxq1tqvaCgkFb8cCA/edit?usp=sharing"",""ร้อยเอ็ด!J326"")"),0)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IFERROR(__xludf.DUMMYFUNCTION("IMPORTRANGE(""https://docs.google.com/spreadsheets/d/1XL5vhW3sbDhbH9Cz0tuDiY8C3ctxq1tqvaCgkFb8cCA/edit?usp=sharing"",""ร้อยเอ็ด!I327"")"),25)</f>
        <v>25</v>
      </c>
      <c r="J432" s="402">
        <f ca="1">IFERROR(__xludf.DUMMYFUNCTION("IMPORTRANGE(""https://docs.google.com/spreadsheets/d/1XL5vhW3sbDhbH9Cz0tuDiY8C3ctxq1tqvaCgkFb8cCA/edit?usp=sharing"",""ร้อยเอ็ด!J327"")"),0)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IFERROR(__xludf.DUMMYFUNCTION("IMPORTRANGE(""https://docs.google.com/spreadsheets/d/1XL5vhW3sbDhbH9Cz0tuDiY8C3ctxq1tqvaCgkFb8cCA/edit?usp=sharing"",""ร้อยเอ็ด!J328"")"),0)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IFERROR(__xludf.DUMMYFUNCTION("IMPORTRANGE(""https://docs.google.com/spreadsheets/d/1XL5vhW3sbDhbH9Cz0tuDiY8C3ctxq1tqvaCgkFb8cCA/edit?usp=sharing"",""ร้อยเอ็ด!J329"")"),0)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IFERROR(__xludf.DUMMYFUNCTION("IMPORTRANGE(""https://docs.google.com/spreadsheets/d/1XL5vhW3sbDhbH9Cz0tuDiY8C3ctxq1tqvaCgkFb8cCA/edit?usp=sharing"",""ร้อยเอ็ด!I330"")"),15)</f>
        <v>15</v>
      </c>
      <c r="J435" s="418">
        <f ca="1">IFERROR(__xludf.DUMMYFUNCTION("IMPORTRANGE(""https://docs.google.com/spreadsheets/d/1XL5vhW3sbDhbH9Cz0tuDiY8C3ctxq1tqvaCgkFb8cCA/edit?usp=sharing"",""ร้อยเอ็ด!J330"")"),0)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IFERROR(__xludf.DUMMYFUNCTION("IMPORTRANGE(""https://docs.google.com/spreadsheets/d/1XL5vhW3sbDhbH9Cz0tuDiY8C3ctxq1tqvaCgkFb8cCA/edit?usp=sharing"",""ร้อยเอ็ด!L330"")"),83000)</f>
        <v>83000</v>
      </c>
      <c r="M435" s="420"/>
      <c r="N435" s="420">
        <f ca="1">IFERROR(__xludf.DUMMYFUNCTION("IMPORTRANGE(""https://docs.google.com/spreadsheets/d/1XL5vhW3sbDhbH9Cz0tuDiY8C3ctxq1tqvaCgkFb8cCA/edit?usp=sharing"",""ร้อยเอ็ด!M330"")"),23800)</f>
        <v>23800</v>
      </c>
      <c r="O435" s="420">
        <f t="shared" ref="O435:O439" ca="1" si="114">+IF(L435&gt;0,N435*100/L435,0)</f>
        <v>28.674698795180724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IFERROR(__xludf.DUMMYFUNCTION("IMPORTRANGE(""https://docs.google.com/spreadsheets/d/1XL5vhW3sbDhbH9Cz0tuDiY8C3ctxq1tqvaCgkFb8cCA/edit?usp=sharing"",""ร้อยเอ็ด!L331"")"),0)</f>
        <v>0</v>
      </c>
      <c r="M436" s="172"/>
      <c r="N436" s="178">
        <f ca="1">IFERROR(__xludf.DUMMYFUNCTION("IMPORTRANGE(""https://docs.google.com/spreadsheets/d/1XL5vhW3sbDhbH9Cz0tuDiY8C3ctxq1tqvaCgkFb8cCA/edit?usp=sharing"",""ร้อยเอ็ด!M331"")"),0)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IFERROR(__xludf.DUMMYFUNCTION("IMPORTRANGE(""https://docs.google.com/spreadsheets/d/1XL5vhW3sbDhbH9Cz0tuDiY8C3ctxq1tqvaCgkFb8cCA/edit?usp=sharing"",""ร้อยเอ็ด!L332"")"),83000)</f>
        <v>83000</v>
      </c>
      <c r="M437" s="173"/>
      <c r="N437" s="178">
        <f ca="1">IFERROR(__xludf.DUMMYFUNCTION("IMPORTRANGE(""https://docs.google.com/spreadsheets/d/1XL5vhW3sbDhbH9Cz0tuDiY8C3ctxq1tqvaCgkFb8cCA/edit?usp=sharing"",""ร้อยเอ็ด!M332"")"),23800)</f>
        <v>23800</v>
      </c>
      <c r="O437" s="178">
        <f t="shared" ca="1" si="114"/>
        <v>28.674698795180724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IFERROR(__xludf.DUMMYFUNCTION("IMPORTRANGE(""https://docs.google.com/spreadsheets/d/1XL5vhW3sbDhbH9Cz0tuDiY8C3ctxq1tqvaCgkFb8cCA/edit?usp=sharing"",""ร้อยเอ็ด!L333"")"),0)</f>
        <v>0</v>
      </c>
      <c r="M438" s="178"/>
      <c r="N438" s="178">
        <f ca="1">IFERROR(__xludf.DUMMYFUNCTION("IMPORTRANGE(""https://docs.google.com/spreadsheets/d/1XL5vhW3sbDhbH9Cz0tuDiY8C3ctxq1tqvaCgkFb8cCA/edit?usp=sharing"",""ร้อยเอ็ด!M333"")"),0)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IFERROR(__xludf.DUMMYFUNCTION("IMPORTRANGE(""https://docs.google.com/spreadsheets/d/1XL5vhW3sbDhbH9Cz0tuDiY8C3ctxq1tqvaCgkFb8cCA/edit?usp=sharing"",""ร้อยเอ็ด!L334"")"),83000)</f>
        <v>83000</v>
      </c>
      <c r="M439" s="178"/>
      <c r="N439" s="178">
        <f ca="1">IFERROR(__xludf.DUMMYFUNCTION("IMPORTRANGE(""https://docs.google.com/spreadsheets/d/1XL5vhW3sbDhbH9Cz0tuDiY8C3ctxq1tqvaCgkFb8cCA/edit?usp=sharing"",""ร้อยเอ็ด!M334"")"),23800)</f>
        <v>23800</v>
      </c>
      <c r="O439" s="178">
        <f t="shared" ca="1" si="114"/>
        <v>28.674698795180724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IFERROR(__xludf.DUMMYFUNCTION("IMPORTRANGE(""https://docs.google.com/spreadsheets/d/1XL5vhW3sbDhbH9Cz0tuDiY8C3ctxq1tqvaCgkFb8cCA/edit?usp=sharing"",""ร้อยเอ็ด!M335"")"),23800)</f>
        <v>23800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IFERROR(__xludf.DUMMYFUNCTION("IMPORTRANGE(""https://docs.google.com/spreadsheets/d/1XL5vhW3sbDhbH9Cz0tuDiY8C3ctxq1tqvaCgkFb8cCA/edit?usp=sharing"",""ร้อยเอ็ด!M336"")"),0)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IFERROR(__xludf.DUMMYFUNCTION("IMPORTRANGE(""https://docs.google.com/spreadsheets/d/1XL5vhW3sbDhbH9Cz0tuDiY8C3ctxq1tqvaCgkFb8cCA/edit?usp=sharing"",""ร้อยเอ็ด!M337"")"),0)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IFERROR(__xludf.DUMMYFUNCTION("IMPORTRANGE(""https://docs.google.com/spreadsheets/d/1XL5vhW3sbDhbH9Cz0tuDiY8C3ctxq1tqvaCgkFb8cCA/edit?usp=sharing"",""ร้อยเอ็ด!M338"")"),0)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IFERROR(__xludf.DUMMYFUNCTION("IMPORTRANGE(""https://docs.google.com/spreadsheets/d/1XL5vhW3sbDhbH9Cz0tuDiY8C3ctxq1tqvaCgkFb8cCA/edit?usp=sharing"",""ร้อยเอ็ด!J340"")"),0)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IFERROR(__xludf.DUMMYFUNCTION("IMPORTRANGE(""https://docs.google.com/spreadsheets/d/1XL5vhW3sbDhbH9Cz0tuDiY8C3ctxq1tqvaCgkFb8cCA/edit?usp=sharing"",""ร้อยเอ็ด!J341"")"),1)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IFERROR(__xludf.DUMMYFUNCTION("IMPORTRANGE(""https://docs.google.com/spreadsheets/d/1XL5vhW3sbDhbH9Cz0tuDiY8C3ctxq1tqvaCgkFb8cCA/edit?usp=sharing"",""ร้อยเอ็ด!J342"")"),1)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IFERROR(__xludf.DUMMYFUNCTION("IMPORTRANGE(""https://docs.google.com/spreadsheets/d/1XL5vhW3sbDhbH9Cz0tuDiY8C3ctxq1tqvaCgkFb8cCA/edit?usp=sharing"",""ร้อยเอ็ด!J343"")"),1)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IFERROR(__xludf.DUMMYFUNCTION("IMPORTRANGE(""https://docs.google.com/spreadsheets/d/1XL5vhW3sbDhbH9Cz0tuDiY8C3ctxq1tqvaCgkFb8cCA/edit?usp=sharing"",""ร้อยเอ็ด!I344"")"),15)</f>
        <v>15</v>
      </c>
      <c r="J449" s="210">
        <f ca="1">IFERROR(__xludf.DUMMYFUNCTION("IMPORTRANGE(""https://docs.google.com/spreadsheets/d/1XL5vhW3sbDhbH9Cz0tuDiY8C3ctxq1tqvaCgkFb8cCA/edit?usp=sharing"",""ร้อยเอ็ด!J344"")"),0)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IFERROR(__xludf.DUMMYFUNCTION("IMPORTRANGE(""https://docs.google.com/spreadsheets/d/1XL5vhW3sbDhbH9Cz0tuDiY8C3ctxq1tqvaCgkFb8cCA/edit?usp=sharing"",""ร้อยเอ็ด!I345"")"),15)</f>
        <v>15</v>
      </c>
      <c r="J450" s="198">
        <f ca="1">IFERROR(__xludf.DUMMYFUNCTION("IMPORTRANGE(""https://docs.google.com/spreadsheets/d/1XL5vhW3sbDhbH9Cz0tuDiY8C3ctxq1tqvaCgkFb8cCA/edit?usp=sharing"",""ร้อยเอ็ด!J345"")"),0)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IFERROR(__xludf.DUMMYFUNCTION("IMPORTRANGE(""https://docs.google.com/spreadsheets/d/1XL5vhW3sbDhbH9Cz0tuDiY8C3ctxq1tqvaCgkFb8cCA/edit?usp=sharing"",""ร้อยเอ็ด!I346"")"),0)</f>
        <v>0</v>
      </c>
      <c r="J451" s="197">
        <f ca="1">IFERROR(__xludf.DUMMYFUNCTION("IMPORTRANGE(""https://docs.google.com/spreadsheets/d/1XL5vhW3sbDhbH9Cz0tuDiY8C3ctxq1tqvaCgkFb8cCA/edit?usp=sharing"",""ร้อยเอ็ด!J346"")"),0)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IFERROR(__xludf.DUMMYFUNCTION("IMPORTRANGE(""https://docs.google.com/spreadsheets/d/1XL5vhW3sbDhbH9Cz0tuDiY8C3ctxq1tqvaCgkFb8cCA/edit?usp=sharing"",""ร้อยเอ็ด!I347"")"),0)</f>
        <v>0</v>
      </c>
      <c r="J452" s="197">
        <f ca="1">IFERROR(__xludf.DUMMYFUNCTION("IMPORTRANGE(""https://docs.google.com/spreadsheets/d/1XL5vhW3sbDhbH9Cz0tuDiY8C3ctxq1tqvaCgkFb8cCA/edit?usp=sharing"",""ร้อยเอ็ด!J347"")"),0)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IFERROR(__xludf.DUMMYFUNCTION("IMPORTRANGE(""https://docs.google.com/spreadsheets/d/1XL5vhW3sbDhbH9Cz0tuDiY8C3ctxq1tqvaCgkFb8cCA/edit?usp=sharing"",""ร้อยเอ็ด!J348"")"),0)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IFERROR(__xludf.DUMMYFUNCTION("IMPORTRANGE(""https://docs.google.com/spreadsheets/d/1XL5vhW3sbDhbH9Cz0tuDiY8C3ctxq1tqvaCgkFb8cCA/edit?usp=sharing"",""ร้อยเอ็ด!J349"")"),0)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IFERROR(__xludf.DUMMYFUNCTION("IMPORTRANGE(""https://docs.google.com/spreadsheets/d/1XL5vhW3sbDhbH9Cz0tuDiY8C3ctxq1tqvaCgkFb8cCA/edit?usp=sharing"",""ร้อยเอ็ด!I350"")"),47667)</f>
        <v>47667</v>
      </c>
      <c r="J455" s="379">
        <f ca="1">IFERROR(__xludf.DUMMYFUNCTION("IMPORTRANGE(""https://docs.google.com/spreadsheets/d/1XL5vhW3sbDhbH9Cz0tuDiY8C3ctxq1tqvaCgkFb8cCA/edit?usp=sharing"",""ร้อยเอ็ด!J350"")"),0)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IFERROR(__xludf.DUMMYFUNCTION("IMPORTRANGE(""https://docs.google.com/spreadsheets/d/1XL5vhW3sbDhbH9Cz0tuDiY8C3ctxq1tqvaCgkFb8cCA/edit?usp=sharing"",""ร้อยเอ็ด!L350"")"),467053)</f>
        <v>467053</v>
      </c>
      <c r="M455" s="381"/>
      <c r="N455" s="381">
        <f ca="1">IFERROR(__xludf.DUMMYFUNCTION("IMPORTRANGE(""https://docs.google.com/spreadsheets/d/1XL5vhW3sbDhbH9Cz0tuDiY8C3ctxq1tqvaCgkFb8cCA/edit?usp=sharing"",""ร้อยเอ็ด!M350"")"),127457.28)</f>
        <v>127457.28</v>
      </c>
      <c r="O455" s="381">
        <f t="shared" ref="O455:O459" ca="1" si="116">+IF(L455&gt;0,N455*100/L455,0)</f>
        <v>27.289682327273351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IFERROR(__xludf.DUMMYFUNCTION("IMPORTRANGE(""https://docs.google.com/spreadsheets/d/1XL5vhW3sbDhbH9Cz0tuDiY8C3ctxq1tqvaCgkFb8cCA/edit?usp=sharing"",""ร้อยเอ็ด!L351"")"),0)</f>
        <v>0</v>
      </c>
      <c r="M456" s="172"/>
      <c r="N456" s="178">
        <f ca="1">IFERROR(__xludf.DUMMYFUNCTION("IMPORTRANGE(""https://docs.google.com/spreadsheets/d/1XL5vhW3sbDhbH9Cz0tuDiY8C3ctxq1tqvaCgkFb8cCA/edit?usp=sharing"",""ร้อยเอ็ด!M351"")"),0)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IFERROR(__xludf.DUMMYFUNCTION("IMPORTRANGE(""https://docs.google.com/spreadsheets/d/1XL5vhW3sbDhbH9Cz0tuDiY8C3ctxq1tqvaCgkFb8cCA/edit?usp=sharing"",""ร้อยเอ็ด!L352"")"),467053)</f>
        <v>467053</v>
      </c>
      <c r="M457" s="173"/>
      <c r="N457" s="178">
        <f ca="1">IFERROR(__xludf.DUMMYFUNCTION("IMPORTRANGE(""https://docs.google.com/spreadsheets/d/1XL5vhW3sbDhbH9Cz0tuDiY8C3ctxq1tqvaCgkFb8cCA/edit?usp=sharing"",""ร้อยเอ็ด!M352"")"),127457.28)</f>
        <v>127457.28</v>
      </c>
      <c r="O457" s="178">
        <f t="shared" ca="1" si="116"/>
        <v>27.289682327273351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IFERROR(__xludf.DUMMYFUNCTION("IMPORTRANGE(""https://docs.google.com/spreadsheets/d/1XL5vhW3sbDhbH9Cz0tuDiY8C3ctxq1tqvaCgkFb8cCA/edit?usp=sharing"",""ร้อยเอ็ด!L353"")"),0)</f>
        <v>0</v>
      </c>
      <c r="M458" s="178"/>
      <c r="N458" s="178">
        <f ca="1">IFERROR(__xludf.DUMMYFUNCTION("IMPORTRANGE(""https://docs.google.com/spreadsheets/d/1XL5vhW3sbDhbH9Cz0tuDiY8C3ctxq1tqvaCgkFb8cCA/edit?usp=sharing"",""ร้อยเอ็ด!M353"")"),0)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IFERROR(__xludf.DUMMYFUNCTION("IMPORTRANGE(""https://docs.google.com/spreadsheets/d/1XL5vhW3sbDhbH9Cz0tuDiY8C3ctxq1tqvaCgkFb8cCA/edit?usp=sharing"",""ร้อยเอ็ด!L354"")"),467053)</f>
        <v>467053</v>
      </c>
      <c r="M459" s="178"/>
      <c r="N459" s="178">
        <f ca="1">IFERROR(__xludf.DUMMYFUNCTION("IMPORTRANGE(""https://docs.google.com/spreadsheets/d/1XL5vhW3sbDhbH9Cz0tuDiY8C3ctxq1tqvaCgkFb8cCA/edit?usp=sharing"",""ร้อยเอ็ด!M354"")"),127457.28)</f>
        <v>127457.28</v>
      </c>
      <c r="O459" s="178">
        <f t="shared" ca="1" si="116"/>
        <v>27.289682327273351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IFERROR(__xludf.DUMMYFUNCTION("IMPORTRANGE(""https://docs.google.com/spreadsheets/d/1XL5vhW3sbDhbH9Cz0tuDiY8C3ctxq1tqvaCgkFb8cCA/edit?usp=sharing"",""ร้อยเอ็ด!M355"")"),0)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IFERROR(__xludf.DUMMYFUNCTION("IMPORTRANGE(""https://docs.google.com/spreadsheets/d/1XL5vhW3sbDhbH9Cz0tuDiY8C3ctxq1tqvaCgkFb8cCA/edit?usp=sharing"",""ร้อยเอ็ด!M356"")"),0)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IFERROR(__xludf.DUMMYFUNCTION("IMPORTRANGE(""https://docs.google.com/spreadsheets/d/1XL5vhW3sbDhbH9Cz0tuDiY8C3ctxq1tqvaCgkFb8cCA/edit?usp=sharing"",""ร้อยเอ็ด!M357"")"),91457.28)</f>
        <v>91457.279999999999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IFERROR(__xludf.DUMMYFUNCTION("IMPORTRANGE(""https://docs.google.com/spreadsheets/d/1XL5vhW3sbDhbH9Cz0tuDiY8C3ctxq1tqvaCgkFb8cCA/edit?usp=sharing"",""ร้อยเอ็ด!M358"")"),36000)</f>
        <v>36000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IFERROR(__xludf.DUMMYFUNCTION("IMPORTRANGE(""https://docs.google.com/spreadsheets/d/1XL5vhW3sbDhbH9Cz0tuDiY8C3ctxq1tqvaCgkFb8cCA/edit?usp=sharing"",""ร้อยเอ็ด!I359"")"),47667)</f>
        <v>47667</v>
      </c>
      <c r="J464" s="276">
        <f ca="1">IFERROR(__xludf.DUMMYFUNCTION("IMPORTRANGE(""https://docs.google.com/spreadsheets/d/1XL5vhW3sbDhbH9Cz0tuDiY8C3ctxq1tqvaCgkFb8cCA/edit?usp=sharing"",""ร้อยเอ็ด!J359"")"),0)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IFERROR(__xludf.DUMMYFUNCTION("IMPORTRANGE(""https://docs.google.com/spreadsheets/d/1XL5vhW3sbDhbH9Cz0tuDiY8C3ctxq1tqvaCgkFb8cCA/edit?usp=sharing"",""ร้อยเอ็ด!I360"")"),47667)</f>
        <v>47667</v>
      </c>
      <c r="J465" s="428">
        <f ca="1">IFERROR(__xludf.DUMMYFUNCTION("IMPORTRANGE(""https://docs.google.com/spreadsheets/d/1XL5vhW3sbDhbH9Cz0tuDiY8C3ctxq1tqvaCgkFb8cCA/edit?usp=sharing"",""ร้อยเอ็ด!J360"")"),47667)</f>
        <v>47667</v>
      </c>
      <c r="K465" s="211">
        <f t="shared" ca="1" si="117"/>
        <v>100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IFERROR(__xludf.DUMMYFUNCTION("IMPORTRANGE(""https://docs.google.com/spreadsheets/d/1XL5vhW3sbDhbH9Cz0tuDiY8C3ctxq1tqvaCgkFb8cCA/edit?usp=sharing"",""ร้อยเอ็ด!I361"")"),5144)</f>
        <v>5144</v>
      </c>
      <c r="J466" s="428">
        <f ca="1">IFERROR(__xludf.DUMMYFUNCTION("IMPORTRANGE(""https://docs.google.com/spreadsheets/d/1XL5vhW3sbDhbH9Cz0tuDiY8C3ctxq1tqvaCgkFb8cCA/edit?usp=sharing"",""ร้อยเอ็ด!J361"")"),5144)</f>
        <v>5144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IFERROR(__xludf.DUMMYFUNCTION("IMPORTRANGE(""https://docs.google.com/spreadsheets/d/1XL5vhW3sbDhbH9Cz0tuDiY8C3ctxq1tqvaCgkFb8cCA/edit?usp=sharing"",""ร้อยเอ็ด!I362"")"),0)</f>
        <v>0</v>
      </c>
      <c r="J467" s="198">
        <f ca="1">IFERROR(__xludf.DUMMYFUNCTION("IMPORTRANGE(""https://docs.google.com/spreadsheets/d/1XL5vhW3sbDhbH9Cz0tuDiY8C3ctxq1tqvaCgkFb8cCA/edit?usp=sharing"",""ร้อยเอ็ด!J362"")"),44682)</f>
        <v>44682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IFERROR(__xludf.DUMMYFUNCTION("IMPORTRANGE(""https://docs.google.com/spreadsheets/d/1XL5vhW3sbDhbH9Cz0tuDiY8C3ctxq1tqvaCgkFb8cCA/edit?usp=sharing"",""ร้อยเอ็ด!I363"")"),0)</f>
        <v>0</v>
      </c>
      <c r="J468" s="198">
        <f ca="1">IFERROR(__xludf.DUMMYFUNCTION("IMPORTRANGE(""https://docs.google.com/spreadsheets/d/1XL5vhW3sbDhbH9Cz0tuDiY8C3ctxq1tqvaCgkFb8cCA/edit?usp=sharing"",""ร้อยเอ็ด!J363"")"),4852)</f>
        <v>4852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IFERROR(__xludf.DUMMYFUNCTION("IMPORTRANGE(""https://docs.google.com/spreadsheets/d/1XL5vhW3sbDhbH9Cz0tuDiY8C3ctxq1tqvaCgkFb8cCA/edit?usp=sharing"",""ร้อยเอ็ด!I364"")"),0)</f>
        <v>0</v>
      </c>
      <c r="J469" s="198">
        <f ca="1">IFERROR(__xludf.DUMMYFUNCTION("IMPORTRANGE(""https://docs.google.com/spreadsheets/d/1XL5vhW3sbDhbH9Cz0tuDiY8C3ctxq1tqvaCgkFb8cCA/edit?usp=sharing"",""ร้อยเอ็ด!J364"")"),1708)</f>
        <v>1708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IFERROR(__xludf.DUMMYFUNCTION("IMPORTRANGE(""https://docs.google.com/spreadsheets/d/1XL5vhW3sbDhbH9Cz0tuDiY8C3ctxq1tqvaCgkFb8cCA/edit?usp=sharing"",""ร้อยเอ็ด!I365"")"),0)</f>
        <v>0</v>
      </c>
      <c r="J470" s="198">
        <f ca="1">IFERROR(__xludf.DUMMYFUNCTION("IMPORTRANGE(""https://docs.google.com/spreadsheets/d/1XL5vhW3sbDhbH9Cz0tuDiY8C3ctxq1tqvaCgkFb8cCA/edit?usp=sharing"",""ร้อยเอ็ด!J365"")"),171)</f>
        <v>171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IFERROR(__xludf.DUMMYFUNCTION("IMPORTRANGE(""https://docs.google.com/spreadsheets/d/1XL5vhW3sbDhbH9Cz0tuDiY8C3ctxq1tqvaCgkFb8cCA/edit?usp=sharing"",""ร้อยเอ็ด!I366"")"),0)</f>
        <v>0</v>
      </c>
      <c r="J471" s="198">
        <f ca="1">IFERROR(__xludf.DUMMYFUNCTION("IMPORTRANGE(""https://docs.google.com/spreadsheets/d/1XL5vhW3sbDhbH9Cz0tuDiY8C3ctxq1tqvaCgkFb8cCA/edit?usp=sharing"",""ร้อยเอ็ด!J366"")"),1277)</f>
        <v>1277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IFERROR(__xludf.DUMMYFUNCTION("IMPORTRANGE(""https://docs.google.com/spreadsheets/d/1XL5vhW3sbDhbH9Cz0tuDiY8C3ctxq1tqvaCgkFb8cCA/edit?usp=sharing"",""ร้อยเอ็ด!I367"")"),0)</f>
        <v>0</v>
      </c>
      <c r="J472" s="198">
        <f ca="1">IFERROR(__xludf.DUMMYFUNCTION("IMPORTRANGE(""https://docs.google.com/spreadsheets/d/1XL5vhW3sbDhbH9Cz0tuDiY8C3ctxq1tqvaCgkFb8cCA/edit?usp=sharing"",""ร้อยเอ็ด!J367"")"),121)</f>
        <v>121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IFERROR(__xludf.DUMMYFUNCTION("IMPORTRANGE(""https://docs.google.com/spreadsheets/d/1XL5vhW3sbDhbH9Cz0tuDiY8C3ctxq1tqvaCgkFb8cCA/edit?usp=sharing"",""ร้อยเอ็ด!I368"")"),47667)</f>
        <v>47667</v>
      </c>
      <c r="J473" s="428">
        <f ca="1">IFERROR(__xludf.DUMMYFUNCTION("IMPORTRANGE(""https://docs.google.com/spreadsheets/d/1XL5vhW3sbDhbH9Cz0tuDiY8C3ctxq1tqvaCgkFb8cCA/edit?usp=sharing"",""ร้อยเอ็ด!J368"")"),33366.9)</f>
        <v>33366.9</v>
      </c>
      <c r="K473" s="211">
        <f t="shared" ca="1" si="117"/>
        <v>70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IFERROR(__xludf.DUMMYFUNCTION("IMPORTRANGE(""https://docs.google.com/spreadsheets/d/1XL5vhW3sbDhbH9Cz0tuDiY8C3ctxq1tqvaCgkFb8cCA/edit?usp=sharing"",""ร้อยเอ็ด!I369"")"),5144)</f>
        <v>5144</v>
      </c>
      <c r="J474" s="428">
        <f ca="1">IFERROR(__xludf.DUMMYFUNCTION("IMPORTRANGE(""https://docs.google.com/spreadsheets/d/1XL5vhW3sbDhbH9Cz0tuDiY8C3ctxq1tqvaCgkFb8cCA/edit?usp=sharing"",""ร้อยเอ็ด!J369"")"),0)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IFERROR(__xludf.DUMMYFUNCTION("IMPORTRANGE(""https://docs.google.com/spreadsheets/d/1XL5vhW3sbDhbH9Cz0tuDiY8C3ctxq1tqvaCgkFb8cCA/edit?usp=sharing"",""ร้อยเอ็ด!I370"")"),0)</f>
        <v>0</v>
      </c>
      <c r="J475" s="198">
        <f ca="1">IFERROR(__xludf.DUMMYFUNCTION("IMPORTRANGE(""https://docs.google.com/spreadsheets/d/1XL5vhW3sbDhbH9Cz0tuDiY8C3ctxq1tqvaCgkFb8cCA/edit?usp=sharing"",""ร้อยเอ็ด!J370"")"),31277.4)</f>
        <v>31277.4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IFERROR(__xludf.DUMMYFUNCTION("IMPORTRANGE(""https://docs.google.com/spreadsheets/d/1XL5vhW3sbDhbH9Cz0tuDiY8C3ctxq1tqvaCgkFb8cCA/edit?usp=sharing"",""ร้อยเอ็ด!I371"")"),0)</f>
        <v>0</v>
      </c>
      <c r="J476" s="198">
        <f ca="1">IFERROR(__xludf.DUMMYFUNCTION("IMPORTRANGE(""https://docs.google.com/spreadsheets/d/1XL5vhW3sbDhbH9Cz0tuDiY8C3ctxq1tqvaCgkFb8cCA/edit?usp=sharing"",""ร้อยเอ็ด!J371"")"),0)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IFERROR(__xludf.DUMMYFUNCTION("IMPORTRANGE(""https://docs.google.com/spreadsheets/d/1XL5vhW3sbDhbH9Cz0tuDiY8C3ctxq1tqvaCgkFb8cCA/edit?usp=sharing"",""ร้อยเอ็ด!I372"")"),0)</f>
        <v>0</v>
      </c>
      <c r="J477" s="198">
        <f ca="1">IFERROR(__xludf.DUMMYFUNCTION("IMPORTRANGE(""https://docs.google.com/spreadsheets/d/1XL5vhW3sbDhbH9Cz0tuDiY8C3ctxq1tqvaCgkFb8cCA/edit?usp=sharing"",""ร้อยเอ็ด!J372"")"),1195.6)</f>
        <v>1195.5999999999999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IFERROR(__xludf.DUMMYFUNCTION("IMPORTRANGE(""https://docs.google.com/spreadsheets/d/1XL5vhW3sbDhbH9Cz0tuDiY8C3ctxq1tqvaCgkFb8cCA/edit?usp=sharing"",""ร้อยเอ็ด!I373"")"),0)</f>
        <v>0</v>
      </c>
      <c r="J478" s="198">
        <f ca="1">IFERROR(__xludf.DUMMYFUNCTION("IMPORTRANGE(""https://docs.google.com/spreadsheets/d/1XL5vhW3sbDhbH9Cz0tuDiY8C3ctxq1tqvaCgkFb8cCA/edit?usp=sharing"",""ร้อยเอ็ด!J373"")"),0)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IFERROR(__xludf.DUMMYFUNCTION("IMPORTRANGE(""https://docs.google.com/spreadsheets/d/1XL5vhW3sbDhbH9Cz0tuDiY8C3ctxq1tqvaCgkFb8cCA/edit?usp=sharing"",""ร้อยเอ็ด!I374"")"),0)</f>
        <v>0</v>
      </c>
      <c r="J479" s="198">
        <f ca="1">IFERROR(__xludf.DUMMYFUNCTION("IMPORTRANGE(""https://docs.google.com/spreadsheets/d/1XL5vhW3sbDhbH9Cz0tuDiY8C3ctxq1tqvaCgkFb8cCA/edit?usp=sharing"",""ร้อยเอ็ด!J374"")"),893.9)</f>
        <v>893.9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IFERROR(__xludf.DUMMYFUNCTION("IMPORTRANGE(""https://docs.google.com/spreadsheets/d/1XL5vhW3sbDhbH9Cz0tuDiY8C3ctxq1tqvaCgkFb8cCA/edit?usp=sharing"",""ร้อยเอ็ด!I375"")"),0)</f>
        <v>0</v>
      </c>
      <c r="J480" s="198">
        <f ca="1">IFERROR(__xludf.DUMMYFUNCTION("IMPORTRANGE(""https://docs.google.com/spreadsheets/d/1XL5vhW3sbDhbH9Cz0tuDiY8C3ctxq1tqvaCgkFb8cCA/edit?usp=sharing"",""ร้อยเอ็ด!J375"")"),0)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IFERROR(__xludf.DUMMYFUNCTION("IMPORTRANGE(""https://docs.google.com/spreadsheets/d/1XL5vhW3sbDhbH9Cz0tuDiY8C3ctxq1tqvaCgkFb8cCA/edit?usp=sharing"",""ร้อยเอ็ด!I376"")"),47667)</f>
        <v>47667</v>
      </c>
      <c r="J481" s="428">
        <f ca="1">IFERROR(__xludf.DUMMYFUNCTION("IMPORTRANGE(""https://docs.google.com/spreadsheets/d/1XL5vhW3sbDhbH9Cz0tuDiY8C3ctxq1tqvaCgkFb8cCA/edit?usp=sharing"",""ร้อยเอ็ด!J376"")"),0)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IFERROR(__xludf.DUMMYFUNCTION("IMPORTRANGE(""https://docs.google.com/spreadsheets/d/1XL5vhW3sbDhbH9Cz0tuDiY8C3ctxq1tqvaCgkFb8cCA/edit?usp=sharing"",""ร้อยเอ็ด!I377"")"),5144)</f>
        <v>5144</v>
      </c>
      <c r="J482" s="428">
        <f ca="1">IFERROR(__xludf.DUMMYFUNCTION("IMPORTRANGE(""https://docs.google.com/spreadsheets/d/1XL5vhW3sbDhbH9Cz0tuDiY8C3ctxq1tqvaCgkFb8cCA/edit?usp=sharing"",""ร้อยเอ็ด!J377"")"),0)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IFERROR(__xludf.DUMMYFUNCTION("IMPORTRANGE(""https://docs.google.com/spreadsheets/d/1XL5vhW3sbDhbH9Cz0tuDiY8C3ctxq1tqvaCgkFb8cCA/edit?usp=sharing"",""ร้อยเอ็ด!I378"")"),0)</f>
        <v>0</v>
      </c>
      <c r="J483" s="198">
        <f ca="1">IFERROR(__xludf.DUMMYFUNCTION("IMPORTRANGE(""https://docs.google.com/spreadsheets/d/1XL5vhW3sbDhbH9Cz0tuDiY8C3ctxq1tqvaCgkFb8cCA/edit?usp=sharing"",""ร้อยเอ็ด!J378"")"),0)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IFERROR(__xludf.DUMMYFUNCTION("IMPORTRANGE(""https://docs.google.com/spreadsheets/d/1XL5vhW3sbDhbH9Cz0tuDiY8C3ctxq1tqvaCgkFb8cCA/edit?usp=sharing"",""ร้อยเอ็ด!I379"")"),0)</f>
        <v>0</v>
      </c>
      <c r="J484" s="198">
        <f ca="1">IFERROR(__xludf.DUMMYFUNCTION("IMPORTRANGE(""https://docs.google.com/spreadsheets/d/1XL5vhW3sbDhbH9Cz0tuDiY8C3ctxq1tqvaCgkFb8cCA/edit?usp=sharing"",""ร้อยเอ็ด!J379"")"),0)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IFERROR(__xludf.DUMMYFUNCTION("IMPORTRANGE(""https://docs.google.com/spreadsheets/d/1XL5vhW3sbDhbH9Cz0tuDiY8C3ctxq1tqvaCgkFb8cCA/edit?usp=sharing"",""ร้อยเอ็ด!I380"")"),0)</f>
        <v>0</v>
      </c>
      <c r="J485" s="198">
        <f ca="1">IFERROR(__xludf.DUMMYFUNCTION("IMPORTRANGE(""https://docs.google.com/spreadsheets/d/1XL5vhW3sbDhbH9Cz0tuDiY8C3ctxq1tqvaCgkFb8cCA/edit?usp=sharing"",""ร้อยเอ็ด!J380"")"),0)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IFERROR(__xludf.DUMMYFUNCTION("IMPORTRANGE(""https://docs.google.com/spreadsheets/d/1XL5vhW3sbDhbH9Cz0tuDiY8C3ctxq1tqvaCgkFb8cCA/edit?usp=sharing"",""ร้อยเอ็ด!I381"")"),0)</f>
        <v>0</v>
      </c>
      <c r="J486" s="198">
        <f ca="1">IFERROR(__xludf.DUMMYFUNCTION("IMPORTRANGE(""https://docs.google.com/spreadsheets/d/1XL5vhW3sbDhbH9Cz0tuDiY8C3ctxq1tqvaCgkFb8cCA/edit?usp=sharing"",""ร้อยเอ็ด!J381"")"),0)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IFERROR(__xludf.DUMMYFUNCTION("IMPORTRANGE(""https://docs.google.com/spreadsheets/d/1XL5vhW3sbDhbH9Cz0tuDiY8C3ctxq1tqvaCgkFb8cCA/edit?usp=sharing"",""ร้อยเอ็ด!I382"")"),0)</f>
        <v>0</v>
      </c>
      <c r="J487" s="428">
        <f ca="1">IFERROR(__xludf.DUMMYFUNCTION("IMPORTRANGE(""https://docs.google.com/spreadsheets/d/1XL5vhW3sbDhbH9Cz0tuDiY8C3ctxq1tqvaCgkFb8cCA/edit?usp=sharing"",""ร้อยเอ็ด!J382"")"),0)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IFERROR(__xludf.DUMMYFUNCTION("IMPORTRANGE(""https://docs.google.com/spreadsheets/d/1XL5vhW3sbDhbH9Cz0tuDiY8C3ctxq1tqvaCgkFb8cCA/edit?usp=sharing"",""ร้อยเอ็ด!I383"")"),0)</f>
        <v>0</v>
      </c>
      <c r="J488" s="428">
        <f ca="1">IFERROR(__xludf.DUMMYFUNCTION("IMPORTRANGE(""https://docs.google.com/spreadsheets/d/1XL5vhW3sbDhbH9Cz0tuDiY8C3ctxq1tqvaCgkFb8cCA/edit?usp=sharing"",""ร้อยเอ็ด!J383"")"),0)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IFERROR(__xludf.DUMMYFUNCTION("IMPORTRANGE(""https://docs.google.com/spreadsheets/d/1XL5vhW3sbDhbH9Cz0tuDiY8C3ctxq1tqvaCgkFb8cCA/edit?usp=sharing"",""ร้อยเอ็ด!I384"")"),0)</f>
        <v>0</v>
      </c>
      <c r="J489" s="198">
        <f ca="1">IFERROR(__xludf.DUMMYFUNCTION("IMPORTRANGE(""https://docs.google.com/spreadsheets/d/1XL5vhW3sbDhbH9Cz0tuDiY8C3ctxq1tqvaCgkFb8cCA/edit?usp=sharing"",""ร้อยเอ็ด!J384"")"),0)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IFERROR(__xludf.DUMMYFUNCTION("IMPORTRANGE(""https://docs.google.com/spreadsheets/d/1XL5vhW3sbDhbH9Cz0tuDiY8C3ctxq1tqvaCgkFb8cCA/edit?usp=sharing"",""ร้อยเอ็ด!I385"")"),0)</f>
        <v>0</v>
      </c>
      <c r="J490" s="198">
        <f ca="1">IFERROR(__xludf.DUMMYFUNCTION("IMPORTRANGE(""https://docs.google.com/spreadsheets/d/1XL5vhW3sbDhbH9Cz0tuDiY8C3ctxq1tqvaCgkFb8cCA/edit?usp=sharing"",""ร้อยเอ็ด!J385"")"),0)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IFERROR(__xludf.DUMMYFUNCTION("IMPORTRANGE(""https://docs.google.com/spreadsheets/d/1XL5vhW3sbDhbH9Cz0tuDiY8C3ctxq1tqvaCgkFb8cCA/edit?usp=sharing"",""ร้อยเอ็ด!I386"")"),0)</f>
        <v>0</v>
      </c>
      <c r="J491" s="198">
        <f ca="1">IFERROR(__xludf.DUMMYFUNCTION("IMPORTRANGE(""https://docs.google.com/spreadsheets/d/1XL5vhW3sbDhbH9Cz0tuDiY8C3ctxq1tqvaCgkFb8cCA/edit?usp=sharing"",""ร้อยเอ็ด!J386"")"),0)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IFERROR(__xludf.DUMMYFUNCTION("IMPORTRANGE(""https://docs.google.com/spreadsheets/d/1XL5vhW3sbDhbH9Cz0tuDiY8C3ctxq1tqvaCgkFb8cCA/edit?usp=sharing"",""ร้อยเอ็ด!I387"")"),0)</f>
        <v>0</v>
      </c>
      <c r="J492" s="198">
        <f ca="1">IFERROR(__xludf.DUMMYFUNCTION("IMPORTRANGE(""https://docs.google.com/spreadsheets/d/1XL5vhW3sbDhbH9Cz0tuDiY8C3ctxq1tqvaCgkFb8cCA/edit?usp=sharing"",""ร้อยเอ็ด!J387"")"),0)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IFERROR(__xludf.DUMMYFUNCTION("IMPORTRANGE(""https://docs.google.com/spreadsheets/d/1XL5vhW3sbDhbH9Cz0tuDiY8C3ctxq1tqvaCgkFb8cCA/edit?usp=sharing"",""ร้อยเอ็ด!I388"")"),0)</f>
        <v>0</v>
      </c>
      <c r="J493" s="198">
        <f ca="1">IFERROR(__xludf.DUMMYFUNCTION("IMPORTRANGE(""https://docs.google.com/spreadsheets/d/1XL5vhW3sbDhbH9Cz0tuDiY8C3ctxq1tqvaCgkFb8cCA/edit?usp=sharing"",""ร้อยเอ็ด!J388"")"),0)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IFERROR(__xludf.DUMMYFUNCTION("IMPORTRANGE(""https://docs.google.com/spreadsheets/d/1XL5vhW3sbDhbH9Cz0tuDiY8C3ctxq1tqvaCgkFb8cCA/edit?usp=sharing"",""ร้อยเอ็ด!I389"")"),0)</f>
        <v>0</v>
      </c>
      <c r="J494" s="444">
        <f ca="1">IFERROR(__xludf.DUMMYFUNCTION("IMPORTRANGE(""https://docs.google.com/spreadsheets/d/1XL5vhW3sbDhbH9Cz0tuDiY8C3ctxq1tqvaCgkFb8cCA/edit?usp=sharing"",""ร้อยเอ็ด!J389"")"),0)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IFERROR(__xludf.DUMMYFUNCTION("IMPORTRANGE(""https://docs.google.com/spreadsheets/d/1XL5vhW3sbDhbH9Cz0tuDiY8C3ctxq1tqvaCgkFb8cCA/edit?usp=sharing"",""ร้อยเอ็ด!I390"")"),0)</f>
        <v>0</v>
      </c>
      <c r="J495" s="444">
        <f ca="1">IFERROR(__xludf.DUMMYFUNCTION("IMPORTRANGE(""https://docs.google.com/spreadsheets/d/1XL5vhW3sbDhbH9Cz0tuDiY8C3ctxq1tqvaCgkFb8cCA/edit?usp=sharing"",""ร้อยเอ็ด!J390"")"),0)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IFERROR(__xludf.DUMMYFUNCTION("IMPORTRANGE(""https://docs.google.com/spreadsheets/d/1XL5vhW3sbDhbH9Cz0tuDiY8C3ctxq1tqvaCgkFb8cCA/edit?usp=sharing"",""ร้อยเอ็ด!I391"")"),0)</f>
        <v>0</v>
      </c>
      <c r="J496" s="444">
        <f ca="1">IFERROR(__xludf.DUMMYFUNCTION("IMPORTRANGE(""https://docs.google.com/spreadsheets/d/1XL5vhW3sbDhbH9Cz0tuDiY8C3ctxq1tqvaCgkFb8cCA/edit?usp=sharing"",""ร้อยเอ็ด!J391"")"),0)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IFERROR(__xludf.DUMMYFUNCTION("IMPORTRANGE(""https://docs.google.com/spreadsheets/d/1XL5vhW3sbDhbH9Cz0tuDiY8C3ctxq1tqvaCgkFb8cCA/edit?usp=sharing"",""ร้อยเอ็ด!I392"")"),914)</f>
        <v>914</v>
      </c>
      <c r="J497" s="451">
        <f ca="1">IFERROR(__xludf.DUMMYFUNCTION("IMPORTRANGE(""https://docs.google.com/spreadsheets/d/1XL5vhW3sbDhbH9Cz0tuDiY8C3ctxq1tqvaCgkFb8cCA/edit?usp=sharing"",""ร้อยเอ็ด!J392"")"),207)</f>
        <v>207</v>
      </c>
      <c r="K497" s="452">
        <f t="shared" ca="1" si="117"/>
        <v>22.647702407002189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IFERROR(__xludf.DUMMYFUNCTION("IMPORTRANGE(""https://docs.google.com/spreadsheets/d/1XL5vhW3sbDhbH9Cz0tuDiY8C3ctxq1tqvaCgkFb8cCA/edit?usp=sharing"",""ร้อยเอ็ด!I393"")"),914)</f>
        <v>914</v>
      </c>
      <c r="J498" s="428">
        <f ca="1">IFERROR(__xludf.DUMMYFUNCTION("IMPORTRANGE(""https://docs.google.com/spreadsheets/d/1XL5vhW3sbDhbH9Cz0tuDiY8C3ctxq1tqvaCgkFb8cCA/edit?usp=sharing"",""ร้อยเอ็ด!J393"")"),207)</f>
        <v>207</v>
      </c>
      <c r="K498" s="171">
        <f t="shared" ca="1" si="117"/>
        <v>22.647702407002189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IFERROR(__xludf.DUMMYFUNCTION("IMPORTRANGE(""https://docs.google.com/spreadsheets/d/1XL5vhW3sbDhbH9Cz0tuDiY8C3ctxq1tqvaCgkFb8cCA/edit?usp=sharing"",""ร้อยเอ็ด!I394"")"),99)</f>
        <v>99</v>
      </c>
      <c r="J499" s="428">
        <f ca="1">IFERROR(__xludf.DUMMYFUNCTION("IMPORTRANGE(""https://docs.google.com/spreadsheets/d/1XL5vhW3sbDhbH9Cz0tuDiY8C3ctxq1tqvaCgkFb8cCA/edit?usp=sharing"",""ร้อยเอ็ด!J394"")"),20)</f>
        <v>20</v>
      </c>
      <c r="K499" s="211">
        <f t="shared" ca="1" si="117"/>
        <v>20.202020202020201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IFERROR(__xludf.DUMMYFUNCTION("IMPORTRANGE(""https://docs.google.com/spreadsheets/d/1XL5vhW3sbDhbH9Cz0tuDiY8C3ctxq1tqvaCgkFb8cCA/edit?usp=sharing"",""ร้อยเอ็ด!I395"")"),0)</f>
        <v>0</v>
      </c>
      <c r="J500" s="170">
        <f ca="1">IFERROR(__xludf.DUMMYFUNCTION("IMPORTRANGE(""https://docs.google.com/spreadsheets/d/1XL5vhW3sbDhbH9Cz0tuDiY8C3ctxq1tqvaCgkFb8cCA/edit?usp=sharing"",""ร้อยเอ็ด!J395"")"),207)</f>
        <v>207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IFERROR(__xludf.DUMMYFUNCTION("IMPORTRANGE(""https://docs.google.com/spreadsheets/d/1XL5vhW3sbDhbH9Cz0tuDiY8C3ctxq1tqvaCgkFb8cCA/edit?usp=sharing"",""ร้อยเอ็ด!I396"")"),0)</f>
        <v>0</v>
      </c>
      <c r="J501" s="170">
        <f ca="1">IFERROR(__xludf.DUMMYFUNCTION("IMPORTRANGE(""https://docs.google.com/spreadsheets/d/1XL5vhW3sbDhbH9Cz0tuDiY8C3ctxq1tqvaCgkFb8cCA/edit?usp=sharing"",""ร้อยเอ็ด!J396"")"),20)</f>
        <v>20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IFERROR(__xludf.DUMMYFUNCTION("IMPORTRANGE(""https://docs.google.com/spreadsheets/d/1XL5vhW3sbDhbH9Cz0tuDiY8C3ctxq1tqvaCgkFb8cCA/edit?usp=sharing"",""ร้อยเอ็ด!I397"")"),0)</f>
        <v>0</v>
      </c>
      <c r="J502" s="198">
        <f ca="1">IFERROR(__xludf.DUMMYFUNCTION("IMPORTRANGE(""https://docs.google.com/spreadsheets/d/1XL5vhW3sbDhbH9Cz0tuDiY8C3ctxq1tqvaCgkFb8cCA/edit?usp=sharing"",""ร้อยเอ็ด!J397"")"),207)</f>
        <v>207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IFERROR(__xludf.DUMMYFUNCTION("IMPORTRANGE(""https://docs.google.com/spreadsheets/d/1XL5vhW3sbDhbH9Cz0tuDiY8C3ctxq1tqvaCgkFb8cCA/edit?usp=sharing"",""ร้อยเอ็ด!I398"")"),0)</f>
        <v>0</v>
      </c>
      <c r="J503" s="207">
        <f ca="1">IFERROR(__xludf.DUMMYFUNCTION("IMPORTRANGE(""https://docs.google.com/spreadsheets/d/1XL5vhW3sbDhbH9Cz0tuDiY8C3ctxq1tqvaCgkFb8cCA/edit?usp=sharing"",""ร้อยเอ็ด!J398"")"),20)</f>
        <v>20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IFERROR(__xludf.DUMMYFUNCTION("IMPORTRANGE(""https://docs.google.com/spreadsheets/d/1XL5vhW3sbDhbH9Cz0tuDiY8C3ctxq1tqvaCgkFb8cCA/edit?usp=sharing"",""ร้อยเอ็ด!I399"")"),0)</f>
        <v>0</v>
      </c>
      <c r="J504" s="198">
        <f ca="1">IFERROR(__xludf.DUMMYFUNCTION("IMPORTRANGE(""https://docs.google.com/spreadsheets/d/1XL5vhW3sbDhbH9Cz0tuDiY8C3ctxq1tqvaCgkFb8cCA/edit?usp=sharing"",""ร้อยเอ็ด!J399"")"),0)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IFERROR(__xludf.DUMMYFUNCTION("IMPORTRANGE(""https://docs.google.com/spreadsheets/d/1XL5vhW3sbDhbH9Cz0tuDiY8C3ctxq1tqvaCgkFb8cCA/edit?usp=sharing"",""ร้อยเอ็ด!I400"")"),0)</f>
        <v>0</v>
      </c>
      <c r="J505" s="207">
        <f ca="1">IFERROR(__xludf.DUMMYFUNCTION("IMPORTRANGE(""https://docs.google.com/spreadsheets/d/1XL5vhW3sbDhbH9Cz0tuDiY8C3ctxq1tqvaCgkFb8cCA/edit?usp=sharing"",""ร้อยเอ็ด!J400"")"),0)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IFERROR(__xludf.DUMMYFUNCTION("IMPORTRANGE(""https://docs.google.com/spreadsheets/d/1XL5vhW3sbDhbH9Cz0tuDiY8C3ctxq1tqvaCgkFb8cCA/edit?usp=sharing"",""ร้อยเอ็ด!I401"")"),0)</f>
        <v>0</v>
      </c>
      <c r="J506" s="198">
        <f ca="1">IFERROR(__xludf.DUMMYFUNCTION("IMPORTRANGE(""https://docs.google.com/spreadsheets/d/1XL5vhW3sbDhbH9Cz0tuDiY8C3ctxq1tqvaCgkFb8cCA/edit?usp=sharing"",""ร้อยเอ็ด!J401"")"),0)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IFERROR(__xludf.DUMMYFUNCTION("IMPORTRANGE(""https://docs.google.com/spreadsheets/d/1XL5vhW3sbDhbH9Cz0tuDiY8C3ctxq1tqvaCgkFb8cCA/edit?usp=sharing"",""ร้อยเอ็ด!I402"")"),0)</f>
        <v>0</v>
      </c>
      <c r="J507" s="207">
        <f ca="1">IFERROR(__xludf.DUMMYFUNCTION("IMPORTRANGE(""https://docs.google.com/spreadsheets/d/1XL5vhW3sbDhbH9Cz0tuDiY8C3ctxq1tqvaCgkFb8cCA/edit?usp=sharing"",""ร้อยเอ็ด!J402"")"),0)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IFERROR(__xludf.DUMMYFUNCTION("IMPORTRANGE(""https://docs.google.com/spreadsheets/d/1XL5vhW3sbDhbH9Cz0tuDiY8C3ctxq1tqvaCgkFb8cCA/edit?usp=sharing"",""ร้อยเอ็ด!I403"")"),0)</f>
        <v>0</v>
      </c>
      <c r="J508" s="170">
        <f ca="1">IFERROR(__xludf.DUMMYFUNCTION("IMPORTRANGE(""https://docs.google.com/spreadsheets/d/1XL5vhW3sbDhbH9Cz0tuDiY8C3ctxq1tqvaCgkFb8cCA/edit?usp=sharing"",""ร้อยเอ็ด!J403"")"),0)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IFERROR(__xludf.DUMMYFUNCTION("IMPORTRANGE(""https://docs.google.com/spreadsheets/d/1XL5vhW3sbDhbH9Cz0tuDiY8C3ctxq1tqvaCgkFb8cCA/edit?usp=sharing"",""ร้อยเอ็ด!I404"")"),0)</f>
        <v>0</v>
      </c>
      <c r="J509" s="170">
        <f ca="1">IFERROR(__xludf.DUMMYFUNCTION("IMPORTRANGE(""https://docs.google.com/spreadsheets/d/1XL5vhW3sbDhbH9Cz0tuDiY8C3ctxq1tqvaCgkFb8cCA/edit?usp=sharing"",""ร้อยเอ็ด!J404"")"),0)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IFERROR(__xludf.DUMMYFUNCTION("IMPORTRANGE(""https://docs.google.com/spreadsheets/d/1XL5vhW3sbDhbH9Cz0tuDiY8C3ctxq1tqvaCgkFb8cCA/edit?usp=sharing"",""ร้อยเอ็ด!I405"")"),0)</f>
        <v>0</v>
      </c>
      <c r="J510" s="207">
        <f ca="1">IFERROR(__xludf.DUMMYFUNCTION("IMPORTRANGE(""https://docs.google.com/spreadsheets/d/1XL5vhW3sbDhbH9Cz0tuDiY8C3ctxq1tqvaCgkFb8cCA/edit?usp=sharing"",""ร้อยเอ็ด!J405"")"),0)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IFERROR(__xludf.DUMMYFUNCTION("IMPORTRANGE(""https://docs.google.com/spreadsheets/d/1XL5vhW3sbDhbH9Cz0tuDiY8C3ctxq1tqvaCgkFb8cCA/edit?usp=sharing"",""ร้อยเอ็ด!I406"")"),0)</f>
        <v>0</v>
      </c>
      <c r="J511" s="207">
        <f ca="1">IFERROR(__xludf.DUMMYFUNCTION("IMPORTRANGE(""https://docs.google.com/spreadsheets/d/1XL5vhW3sbDhbH9Cz0tuDiY8C3ctxq1tqvaCgkFb8cCA/edit?usp=sharing"",""ร้อยเอ็ด!J406"")"),0)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IFERROR(__xludf.DUMMYFUNCTION("IMPORTRANGE(""https://docs.google.com/spreadsheets/d/1XL5vhW3sbDhbH9Cz0tuDiY8C3ctxq1tqvaCgkFb8cCA/edit?usp=sharing"",""ร้อยเอ็ด!I407"")"),0)</f>
        <v>0</v>
      </c>
      <c r="J512" s="207">
        <f ca="1">IFERROR(__xludf.DUMMYFUNCTION("IMPORTRANGE(""https://docs.google.com/spreadsheets/d/1XL5vhW3sbDhbH9Cz0tuDiY8C3ctxq1tqvaCgkFb8cCA/edit?usp=sharing"",""ร้อยเอ็ด!J407"")"),0)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IFERROR(__xludf.DUMMYFUNCTION("IMPORTRANGE(""https://docs.google.com/spreadsheets/d/1XL5vhW3sbDhbH9Cz0tuDiY8C3ctxq1tqvaCgkFb8cCA/edit?usp=sharing"",""ร้อยเอ็ด!I408"")"),0)</f>
        <v>0</v>
      </c>
      <c r="J513" s="207">
        <f ca="1">IFERROR(__xludf.DUMMYFUNCTION("IMPORTRANGE(""https://docs.google.com/spreadsheets/d/1XL5vhW3sbDhbH9Cz0tuDiY8C3ctxq1tqvaCgkFb8cCA/edit?usp=sharing"",""ร้อยเอ็ด!J408"")"),0)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IFERROR(__xludf.DUMMYFUNCTION("IMPORTRANGE(""https://docs.google.com/spreadsheets/d/1XL5vhW3sbDhbH9Cz0tuDiY8C3ctxq1tqvaCgkFb8cCA/edit?usp=sharing"",""ร้อยเอ็ด!I409"")"),0)</f>
        <v>0</v>
      </c>
      <c r="J514" s="207">
        <f ca="1">IFERROR(__xludf.DUMMYFUNCTION("IMPORTRANGE(""https://docs.google.com/spreadsheets/d/1XL5vhW3sbDhbH9Cz0tuDiY8C3ctxq1tqvaCgkFb8cCA/edit?usp=sharing"",""ร้อยเอ็ด!J409"")"),0)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IFERROR(__xludf.DUMMYFUNCTION("IMPORTRANGE(""https://docs.google.com/spreadsheets/d/1XL5vhW3sbDhbH9Cz0tuDiY8C3ctxq1tqvaCgkFb8cCA/edit?usp=sharing"",""ร้อยเอ็ด!I410"")"),0)</f>
        <v>0</v>
      </c>
      <c r="J515" s="207">
        <f ca="1">IFERROR(__xludf.DUMMYFUNCTION("IMPORTRANGE(""https://docs.google.com/spreadsheets/d/1XL5vhW3sbDhbH9Cz0tuDiY8C3ctxq1tqvaCgkFb8cCA/edit?usp=sharing"",""ร้อยเอ็ด!J410"")"),0)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IFERROR(__xludf.DUMMYFUNCTION("IMPORTRANGE(""https://docs.google.com/spreadsheets/d/1XL5vhW3sbDhbH9Cz0tuDiY8C3ctxq1tqvaCgkFb8cCA/edit?usp=sharing"",""ร้อยเอ็ด!I411"")"),0)</f>
        <v>0</v>
      </c>
      <c r="J516" s="276">
        <f ca="1">IFERROR(__xludf.DUMMYFUNCTION("IMPORTRANGE(""https://docs.google.com/spreadsheets/d/1XL5vhW3sbDhbH9Cz0tuDiY8C3ctxq1tqvaCgkFb8cCA/edit?usp=sharing"",""ร้อยเอ็ด!J411"")"),0)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IFERROR(__xludf.DUMMYFUNCTION("IMPORTRANGE(""https://docs.google.com/spreadsheets/d/1XL5vhW3sbDhbH9Cz0tuDiY8C3ctxq1tqvaCgkFb8cCA/edit?usp=sharing"",""ร้อยเอ็ด!I412"")"),0)</f>
        <v>0</v>
      </c>
      <c r="J517" s="292">
        <f ca="1">IFERROR(__xludf.DUMMYFUNCTION("IMPORTRANGE(""https://docs.google.com/spreadsheets/d/1XL5vhW3sbDhbH9Cz0tuDiY8C3ctxq1tqvaCgkFb8cCA/edit?usp=sharing"",""ร้อยเอ็ด!J412"")"),0)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IFERROR(__xludf.DUMMYFUNCTION("IMPORTRANGE(""https://docs.google.com/spreadsheets/d/1XL5vhW3sbDhbH9Cz0tuDiY8C3ctxq1tqvaCgkFb8cCA/edit?usp=sharing"",""ร้อยเอ็ด!I413"")"),0)</f>
        <v>0</v>
      </c>
      <c r="J518" s="292">
        <f ca="1">IFERROR(__xludf.DUMMYFUNCTION("IMPORTRANGE(""https://docs.google.com/spreadsheets/d/1XL5vhW3sbDhbH9Cz0tuDiY8C3ctxq1tqvaCgkFb8cCA/edit?usp=sharing"",""ร้อยเอ็ด!J413"")"),0)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IFERROR(__xludf.DUMMYFUNCTION("IMPORTRANGE(""https://docs.google.com/spreadsheets/d/1XL5vhW3sbDhbH9Cz0tuDiY8C3ctxq1tqvaCgkFb8cCA/edit?usp=sharing"",""ร้อยเอ็ด!I414"")"),0)</f>
        <v>0</v>
      </c>
      <c r="J519" s="197">
        <f ca="1">IFERROR(__xludf.DUMMYFUNCTION("IMPORTRANGE(""https://docs.google.com/spreadsheets/d/1XL5vhW3sbDhbH9Cz0tuDiY8C3ctxq1tqvaCgkFb8cCA/edit?usp=sharing"",""ร้อยเอ็ด!J414"")"),0)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IFERROR(__xludf.DUMMYFUNCTION("IMPORTRANGE(""https://docs.google.com/spreadsheets/d/1XL5vhW3sbDhbH9Cz0tuDiY8C3ctxq1tqvaCgkFb8cCA/edit?usp=sharing"",""ร้อยเอ็ด!I415"")"),0)</f>
        <v>0</v>
      </c>
      <c r="J520" s="197">
        <f ca="1">IFERROR(__xludf.DUMMYFUNCTION("IMPORTRANGE(""https://docs.google.com/spreadsheets/d/1XL5vhW3sbDhbH9Cz0tuDiY8C3ctxq1tqvaCgkFb8cCA/edit?usp=sharing"",""ร้อยเอ็ด!J415"")"),0)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IFERROR(__xludf.DUMMYFUNCTION("IMPORTRANGE(""https://docs.google.com/spreadsheets/d/1XL5vhW3sbDhbH9Cz0tuDiY8C3ctxq1tqvaCgkFb8cCA/edit?usp=sharing"",""ร้อยเอ็ด!I416"")"),0)</f>
        <v>0</v>
      </c>
      <c r="J521" s="197">
        <f ca="1">IFERROR(__xludf.DUMMYFUNCTION("IMPORTRANGE(""https://docs.google.com/spreadsheets/d/1XL5vhW3sbDhbH9Cz0tuDiY8C3ctxq1tqvaCgkFb8cCA/edit?usp=sharing"",""ร้อยเอ็ด!J416"")"),0)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IFERROR(__xludf.DUMMYFUNCTION("IMPORTRANGE(""https://docs.google.com/spreadsheets/d/1XL5vhW3sbDhbH9Cz0tuDiY8C3ctxq1tqvaCgkFb8cCA/edit?usp=sharing"",""ร้อยเอ็ด!I417"")"),0)</f>
        <v>0</v>
      </c>
      <c r="J522" s="197">
        <f ca="1">IFERROR(__xludf.DUMMYFUNCTION("IMPORTRANGE(""https://docs.google.com/spreadsheets/d/1XL5vhW3sbDhbH9Cz0tuDiY8C3ctxq1tqvaCgkFb8cCA/edit?usp=sharing"",""ร้อยเอ็ด!J417"")"),0)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IFERROR(__xludf.DUMMYFUNCTION("IMPORTRANGE(""https://docs.google.com/spreadsheets/d/1XL5vhW3sbDhbH9Cz0tuDiY8C3ctxq1tqvaCgkFb8cCA/edit?usp=sharing"",""ร้อยเอ็ด!I418"")"),0)</f>
        <v>0</v>
      </c>
      <c r="J523" s="197">
        <f ca="1">IFERROR(__xludf.DUMMYFUNCTION("IMPORTRANGE(""https://docs.google.com/spreadsheets/d/1XL5vhW3sbDhbH9Cz0tuDiY8C3ctxq1tqvaCgkFb8cCA/edit?usp=sharing"",""ร้อยเอ็ด!J418"")"),0)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IFERROR(__xludf.DUMMYFUNCTION("IMPORTRANGE(""https://docs.google.com/spreadsheets/d/1XL5vhW3sbDhbH9Cz0tuDiY8C3ctxq1tqvaCgkFb8cCA/edit?usp=sharing"",""ร้อยเอ็ด!I419"")"),0)</f>
        <v>0</v>
      </c>
      <c r="J524" s="197">
        <f ca="1">IFERROR(__xludf.DUMMYFUNCTION("IMPORTRANGE(""https://docs.google.com/spreadsheets/d/1XL5vhW3sbDhbH9Cz0tuDiY8C3ctxq1tqvaCgkFb8cCA/edit?usp=sharing"",""ร้อยเอ็ด!J419"")"),0)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IFERROR(__xludf.DUMMYFUNCTION("IMPORTRANGE(""https://docs.google.com/spreadsheets/d/1XL5vhW3sbDhbH9Cz0tuDiY8C3ctxq1tqvaCgkFb8cCA/edit?usp=sharing"",""ร้อยเอ็ด!I420"")"),0)</f>
        <v>0</v>
      </c>
      <c r="J525" s="292">
        <f ca="1">IFERROR(__xludf.DUMMYFUNCTION("IMPORTRANGE(""https://docs.google.com/spreadsheets/d/1XL5vhW3sbDhbH9Cz0tuDiY8C3ctxq1tqvaCgkFb8cCA/edit?usp=sharing"",""ร้อยเอ็ด!J420"")"),0)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IFERROR(__xludf.DUMMYFUNCTION("IMPORTRANGE(""https://docs.google.com/spreadsheets/d/1XL5vhW3sbDhbH9Cz0tuDiY8C3ctxq1tqvaCgkFb8cCA/edit?usp=sharing"",""ร้อยเอ็ด!I421"")"),0)</f>
        <v>0</v>
      </c>
      <c r="J526" s="292">
        <f ca="1">IFERROR(__xludf.DUMMYFUNCTION("IMPORTRANGE(""https://docs.google.com/spreadsheets/d/1XL5vhW3sbDhbH9Cz0tuDiY8C3ctxq1tqvaCgkFb8cCA/edit?usp=sharing"",""ร้อยเอ็ด!J421"")"),0)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IFERROR(__xludf.DUMMYFUNCTION("IMPORTRANGE(""https://docs.google.com/spreadsheets/d/1XL5vhW3sbDhbH9Cz0tuDiY8C3ctxq1tqvaCgkFb8cCA/edit?usp=sharing"",""ร้อยเอ็ด!I422"")"),0)</f>
        <v>0</v>
      </c>
      <c r="J527" s="207">
        <f ca="1">IFERROR(__xludf.DUMMYFUNCTION("IMPORTRANGE(""https://docs.google.com/spreadsheets/d/1XL5vhW3sbDhbH9Cz0tuDiY8C3ctxq1tqvaCgkFb8cCA/edit?usp=sharing"",""ร้อยเอ็ด!J422"")"),0)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IFERROR(__xludf.DUMMYFUNCTION("IMPORTRANGE(""https://docs.google.com/spreadsheets/d/1XL5vhW3sbDhbH9Cz0tuDiY8C3ctxq1tqvaCgkFb8cCA/edit?usp=sharing"",""ร้อยเอ็ด!I423"")"),0)</f>
        <v>0</v>
      </c>
      <c r="J528" s="207">
        <f ca="1">IFERROR(__xludf.DUMMYFUNCTION("IMPORTRANGE(""https://docs.google.com/spreadsheets/d/1XL5vhW3sbDhbH9Cz0tuDiY8C3ctxq1tqvaCgkFb8cCA/edit?usp=sharing"",""ร้อยเอ็ด!J423"")"),0)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IFERROR(__xludf.DUMMYFUNCTION("IMPORTRANGE(""https://docs.google.com/spreadsheets/d/1XL5vhW3sbDhbH9Cz0tuDiY8C3ctxq1tqvaCgkFb8cCA/edit?usp=sharing"",""ร้อยเอ็ด!I424"")"),0)</f>
        <v>0</v>
      </c>
      <c r="J529" s="207">
        <f ca="1">IFERROR(__xludf.DUMMYFUNCTION("IMPORTRANGE(""https://docs.google.com/spreadsheets/d/1XL5vhW3sbDhbH9Cz0tuDiY8C3ctxq1tqvaCgkFb8cCA/edit?usp=sharing"",""ร้อยเอ็ด!J424"")"),0)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IFERROR(__xludf.DUMMYFUNCTION("IMPORTRANGE(""https://docs.google.com/spreadsheets/d/1XL5vhW3sbDhbH9Cz0tuDiY8C3ctxq1tqvaCgkFb8cCA/edit?usp=sharing"",""ร้อยเอ็ด!I425"")"),0)</f>
        <v>0</v>
      </c>
      <c r="J530" s="207">
        <f ca="1">IFERROR(__xludf.DUMMYFUNCTION("IMPORTRANGE(""https://docs.google.com/spreadsheets/d/1XL5vhW3sbDhbH9Cz0tuDiY8C3ctxq1tqvaCgkFb8cCA/edit?usp=sharing"",""ร้อยเอ็ด!J425"")"),0)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IFERROR(__xludf.DUMMYFUNCTION("IMPORTRANGE(""https://docs.google.com/spreadsheets/d/1XL5vhW3sbDhbH9Cz0tuDiY8C3ctxq1tqvaCgkFb8cCA/edit?usp=sharing"",""ร้อยเอ็ด!I426"")"),0)</f>
        <v>0</v>
      </c>
      <c r="J531" s="207">
        <f ca="1">IFERROR(__xludf.DUMMYFUNCTION("IMPORTRANGE(""https://docs.google.com/spreadsheets/d/1XL5vhW3sbDhbH9Cz0tuDiY8C3ctxq1tqvaCgkFb8cCA/edit?usp=sharing"",""ร้อยเอ็ด!J426"")"),0)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IFERROR(__xludf.DUMMYFUNCTION("IMPORTRANGE(""https://docs.google.com/spreadsheets/d/1XL5vhW3sbDhbH9Cz0tuDiY8C3ctxq1tqvaCgkFb8cCA/edit?usp=sharing"",""ร้อยเอ็ด!I427"")"),0)</f>
        <v>0</v>
      </c>
      <c r="J532" s="474">
        <f ca="1">IFERROR(__xludf.DUMMYFUNCTION("IMPORTRANGE(""https://docs.google.com/spreadsheets/d/1XL5vhW3sbDhbH9Cz0tuDiY8C3ctxq1tqvaCgkFb8cCA/edit?usp=sharing"",""ร้อยเอ็ด!J427"")"),0)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IFERROR(__xludf.DUMMYFUNCTION("IMPORTRANGE(""https://docs.google.com/spreadsheets/d/1XL5vhW3sbDhbH9Cz0tuDiY8C3ctxq1tqvaCgkFb8cCA/edit?usp=sharing"",""ร้อยเอ็ด!I428"")"),22)</f>
        <v>22</v>
      </c>
      <c r="J533" s="418">
        <f ca="1">IFERROR(__xludf.DUMMYFUNCTION("IMPORTRANGE(""https://docs.google.com/spreadsheets/d/1XL5vhW3sbDhbH9Cz0tuDiY8C3ctxq1tqvaCgkFb8cCA/edit?usp=sharing"",""ร้อยเอ็ด!J428"")"),22)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IFERROR(__xludf.DUMMYFUNCTION("IMPORTRANGE(""https://docs.google.com/spreadsheets/d/1XL5vhW3sbDhbH9Cz0tuDiY8C3ctxq1tqvaCgkFb8cCA/edit?usp=sharing"",""ร้อยเอ็ด!L428"")"),34340)</f>
        <v>34340</v>
      </c>
      <c r="M533" s="420"/>
      <c r="N533" s="420">
        <f ca="1">IFERROR(__xludf.DUMMYFUNCTION("IMPORTRANGE(""https://docs.google.com/spreadsheets/d/1XL5vhW3sbDhbH9Cz0tuDiY8C3ctxq1tqvaCgkFb8cCA/edit?usp=sharing"",""ร้อยเอ็ด!M428"")"),20580)</f>
        <v>20580</v>
      </c>
      <c r="O533" s="420">
        <f t="shared" ref="O533:O537" ca="1" si="118">+IF(L533&gt;0,N533*100/L533,0)</f>
        <v>59.930110658124633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IFERROR(__xludf.DUMMYFUNCTION("IMPORTRANGE(""https://docs.google.com/spreadsheets/d/1XL5vhW3sbDhbH9Cz0tuDiY8C3ctxq1tqvaCgkFb8cCA/edit?usp=sharing"",""ร้อยเอ็ด!L429"")"),0)</f>
        <v>0</v>
      </c>
      <c r="M534" s="172"/>
      <c r="N534" s="178">
        <f ca="1">IFERROR(__xludf.DUMMYFUNCTION("IMPORTRANGE(""https://docs.google.com/spreadsheets/d/1XL5vhW3sbDhbH9Cz0tuDiY8C3ctxq1tqvaCgkFb8cCA/edit?usp=sharing"",""ร้อยเอ็ด!M429"")"),0)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IFERROR(__xludf.DUMMYFUNCTION("IMPORTRANGE(""https://docs.google.com/spreadsheets/d/1XL5vhW3sbDhbH9Cz0tuDiY8C3ctxq1tqvaCgkFb8cCA/edit?usp=sharing"",""ร้อยเอ็ด!L430"")"),34340)</f>
        <v>34340</v>
      </c>
      <c r="M535" s="173"/>
      <c r="N535" s="178">
        <f ca="1">IFERROR(__xludf.DUMMYFUNCTION("IMPORTRANGE(""https://docs.google.com/spreadsheets/d/1XL5vhW3sbDhbH9Cz0tuDiY8C3ctxq1tqvaCgkFb8cCA/edit?usp=sharing"",""ร้อยเอ็ด!M430"")"),20580)</f>
        <v>20580</v>
      </c>
      <c r="O535" s="178">
        <f t="shared" ca="1" si="118"/>
        <v>59.930110658124633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IFERROR(__xludf.DUMMYFUNCTION("IMPORTRANGE(""https://docs.google.com/spreadsheets/d/1XL5vhW3sbDhbH9Cz0tuDiY8C3ctxq1tqvaCgkFb8cCA/edit?usp=sharing"",""ร้อยเอ็ด!L431"")"),0)</f>
        <v>0</v>
      </c>
      <c r="M536" s="178"/>
      <c r="N536" s="178">
        <f ca="1">IFERROR(__xludf.DUMMYFUNCTION("IMPORTRANGE(""https://docs.google.com/spreadsheets/d/1XL5vhW3sbDhbH9Cz0tuDiY8C3ctxq1tqvaCgkFb8cCA/edit?usp=sharing"",""ร้อยเอ็ด!M431"")"),0)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IFERROR(__xludf.DUMMYFUNCTION("IMPORTRANGE(""https://docs.google.com/spreadsheets/d/1XL5vhW3sbDhbH9Cz0tuDiY8C3ctxq1tqvaCgkFb8cCA/edit?usp=sharing"",""ร้อยเอ็ด!L432"")"),34340)</f>
        <v>34340</v>
      </c>
      <c r="M537" s="178"/>
      <c r="N537" s="178">
        <f ca="1">IFERROR(__xludf.DUMMYFUNCTION("IMPORTRANGE(""https://docs.google.com/spreadsheets/d/1XL5vhW3sbDhbH9Cz0tuDiY8C3ctxq1tqvaCgkFb8cCA/edit?usp=sharing"",""ร้อยเอ็ด!M432"")"),20580)</f>
        <v>20580</v>
      </c>
      <c r="O537" s="178">
        <f t="shared" ca="1" si="118"/>
        <v>59.930110658124633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IFERROR(__xludf.DUMMYFUNCTION("IMPORTRANGE(""https://docs.google.com/spreadsheets/d/1XL5vhW3sbDhbH9Cz0tuDiY8C3ctxq1tqvaCgkFb8cCA/edit?usp=sharing"",""ร้อยเอ็ด!M433"")"),19110)</f>
        <v>19110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IFERROR(__xludf.DUMMYFUNCTION("IMPORTRANGE(""https://docs.google.com/spreadsheets/d/1XL5vhW3sbDhbH9Cz0tuDiY8C3ctxq1tqvaCgkFb8cCA/edit?usp=sharing"",""ร้อยเอ็ด!M434"")"),0)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IFERROR(__xludf.DUMMYFUNCTION("IMPORTRANGE(""https://docs.google.com/spreadsheets/d/1XL5vhW3sbDhbH9Cz0tuDiY8C3ctxq1tqvaCgkFb8cCA/edit?usp=sharing"",""ร้อยเอ็ด!M435"")"),0)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IFERROR(__xludf.DUMMYFUNCTION("IMPORTRANGE(""https://docs.google.com/spreadsheets/d/1XL5vhW3sbDhbH9Cz0tuDiY8C3ctxq1tqvaCgkFb8cCA/edit?usp=sharing"",""ร้อยเอ็ด!M436"")"),1470)</f>
        <v>1470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IFERROR(__xludf.DUMMYFUNCTION("IMPORTRANGE(""https://docs.google.com/spreadsheets/d/1XL5vhW3sbDhbH9Cz0tuDiY8C3ctxq1tqvaCgkFb8cCA/edit?usp=sharing"",""ร้อยเอ็ด!J438"")"),0)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IFERROR(__xludf.DUMMYFUNCTION("IMPORTRANGE(""https://docs.google.com/spreadsheets/d/1XL5vhW3sbDhbH9Cz0tuDiY8C3ctxq1tqvaCgkFb8cCA/edit?usp=sharing"",""ร้อยเอ็ด!J439"")"),1)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IFERROR(__xludf.DUMMYFUNCTION("IMPORTRANGE(""https://docs.google.com/spreadsheets/d/1XL5vhW3sbDhbH9Cz0tuDiY8C3ctxq1tqvaCgkFb8cCA/edit?usp=sharing"",""ร้อยเอ็ด!J440"")"),1)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IFERROR(__xludf.DUMMYFUNCTION("IMPORTRANGE(""https://docs.google.com/spreadsheets/d/1XL5vhW3sbDhbH9Cz0tuDiY8C3ctxq1tqvaCgkFb8cCA/edit?usp=sharing"",""ร้อยเอ็ด!J441"")"),1)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IFERROR(__xludf.DUMMYFUNCTION("IMPORTRANGE(""https://docs.google.com/spreadsheets/d/1XL5vhW3sbDhbH9Cz0tuDiY8C3ctxq1tqvaCgkFb8cCA/edit?usp=sharing"",""ร้อยเอ็ด!I442"")"),22)</f>
        <v>22</v>
      </c>
      <c r="J547" s="198">
        <f ca="1">IFERROR(__xludf.DUMMYFUNCTION("IMPORTRANGE(""https://docs.google.com/spreadsheets/d/1XL5vhW3sbDhbH9Cz0tuDiY8C3ctxq1tqvaCgkFb8cCA/edit?usp=sharing"",""ร้อยเอ็ด!J442"")"),22)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IFERROR(__xludf.DUMMYFUNCTION("IMPORTRANGE(""https://docs.google.com/spreadsheets/d/1XL5vhW3sbDhbH9Cz0tuDiY8C3ctxq1tqvaCgkFb8cCA/edit?usp=sharing"",""ร้อยเอ็ด!J166"")"),0)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IFERROR(__xludf.DUMMYFUNCTION("IMPORTRANGE(""https://docs.google.com/spreadsheets/d/1XL5vhW3sbDhbH9Cz0tuDiY8C3ctxq1tqvaCgkFb8cCA/edit?usp=sharing"",""ร้อยเอ็ด!J444"")"),0)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IFERROR(__xludf.DUMMYFUNCTION("IMPORTRANGE(""https://docs.google.com/spreadsheets/d/1XL5vhW3sbDhbH9Cz0tuDiY8C3ctxq1tqvaCgkFb8cCA/edit?usp=sharing"",""ร้อยเอ็ด!J445"")"),0)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IFERROR(__xludf.DUMMYFUNCTION("IMPORTRANGE(""https://docs.google.com/spreadsheets/d/1XL5vhW3sbDhbH9Cz0tuDiY8C3ctxq1tqvaCgkFb8cCA/edit?usp=sharing"",""ร้อยเอ็ด!I446"")"),0)</f>
        <v>0</v>
      </c>
      <c r="J551" s="418">
        <f ca="1">IFERROR(__xludf.DUMMYFUNCTION("IMPORTRANGE(""https://docs.google.com/spreadsheets/d/1XL5vhW3sbDhbH9Cz0tuDiY8C3ctxq1tqvaCgkFb8cCA/edit?usp=sharing"",""ร้อยเอ็ด!J446"")"),0)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IFERROR(__xludf.DUMMYFUNCTION("IMPORTRANGE(""https://docs.google.com/spreadsheets/d/1XL5vhW3sbDhbH9Cz0tuDiY8C3ctxq1tqvaCgkFb8cCA/edit?usp=sharing"",""ร้อยเอ็ด!L446"")"),0)</f>
        <v>0</v>
      </c>
      <c r="M551" s="420"/>
      <c r="N551" s="420">
        <f ca="1">IFERROR(__xludf.DUMMYFUNCTION("IMPORTRANGE(""https://docs.google.com/spreadsheets/d/1XL5vhW3sbDhbH9Cz0tuDiY8C3ctxq1tqvaCgkFb8cCA/edit?usp=sharing"",""ร้อยเอ็ด!M446"")"),0)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IFERROR(__xludf.DUMMYFUNCTION("IMPORTRANGE(""https://docs.google.com/spreadsheets/d/1XL5vhW3sbDhbH9Cz0tuDiY8C3ctxq1tqvaCgkFb8cCA/edit?usp=sharing"",""ร้อยเอ็ด!L447"")"),0)</f>
        <v>0</v>
      </c>
      <c r="M552" s="172"/>
      <c r="N552" s="178">
        <f ca="1">IFERROR(__xludf.DUMMYFUNCTION("IMPORTRANGE(""https://docs.google.com/spreadsheets/d/1XL5vhW3sbDhbH9Cz0tuDiY8C3ctxq1tqvaCgkFb8cCA/edit?usp=sharing"",""ร้อยเอ็ด!M447"")"),0)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IFERROR(__xludf.DUMMYFUNCTION("IMPORTRANGE(""https://docs.google.com/spreadsheets/d/1XL5vhW3sbDhbH9Cz0tuDiY8C3ctxq1tqvaCgkFb8cCA/edit?usp=sharing"",""ร้อยเอ็ด!L448"")"),0)</f>
        <v>0</v>
      </c>
      <c r="M553" s="173"/>
      <c r="N553" s="178">
        <f ca="1">IFERROR(__xludf.DUMMYFUNCTION("IMPORTRANGE(""https://docs.google.com/spreadsheets/d/1XL5vhW3sbDhbH9Cz0tuDiY8C3ctxq1tqvaCgkFb8cCA/edit?usp=sharing"",""ร้อยเอ็ด!M448"")"),0)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IFERROR(__xludf.DUMMYFUNCTION("IMPORTRANGE(""https://docs.google.com/spreadsheets/d/1XL5vhW3sbDhbH9Cz0tuDiY8C3ctxq1tqvaCgkFb8cCA/edit?usp=sharing"",""ร้อยเอ็ด!L449"")"),0)</f>
        <v>0</v>
      </c>
      <c r="M554" s="178"/>
      <c r="N554" s="178">
        <f ca="1">IFERROR(__xludf.DUMMYFUNCTION("IMPORTRANGE(""https://docs.google.com/spreadsheets/d/1XL5vhW3sbDhbH9Cz0tuDiY8C3ctxq1tqvaCgkFb8cCA/edit?usp=sharing"",""ร้อยเอ็ด!M449"")"),0)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IFERROR(__xludf.DUMMYFUNCTION("IMPORTRANGE(""https://docs.google.com/spreadsheets/d/1XL5vhW3sbDhbH9Cz0tuDiY8C3ctxq1tqvaCgkFb8cCA/edit?usp=sharing"",""ร้อยเอ็ด!L450"")"),0)</f>
        <v>0</v>
      </c>
      <c r="M555" s="178"/>
      <c r="N555" s="178">
        <f ca="1">IFERROR(__xludf.DUMMYFUNCTION("IMPORTRANGE(""https://docs.google.com/spreadsheets/d/1XL5vhW3sbDhbH9Cz0tuDiY8C3ctxq1tqvaCgkFb8cCA/edit?usp=sharing"",""ร้อยเอ็ด!M450"")"),0)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IFERROR(__xludf.DUMMYFUNCTION("IMPORTRANGE(""https://docs.google.com/spreadsheets/d/1XL5vhW3sbDhbH9Cz0tuDiY8C3ctxq1tqvaCgkFb8cCA/edit?usp=sharing"",""ร้อยเอ็ด!M451"")"),0)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IFERROR(__xludf.DUMMYFUNCTION("IMPORTRANGE(""https://docs.google.com/spreadsheets/d/1XL5vhW3sbDhbH9Cz0tuDiY8C3ctxq1tqvaCgkFb8cCA/edit?usp=sharing"",""ร้อยเอ็ด!M452"")"),0)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IFERROR(__xludf.DUMMYFUNCTION("IMPORTRANGE(""https://docs.google.com/spreadsheets/d/1XL5vhW3sbDhbH9Cz0tuDiY8C3ctxq1tqvaCgkFb8cCA/edit?usp=sharing"",""ร้อยเอ็ด!M453"")"),0)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IFERROR(__xludf.DUMMYFUNCTION("IMPORTRANGE(""https://docs.google.com/spreadsheets/d/1XL5vhW3sbDhbH9Cz0tuDiY8C3ctxq1tqvaCgkFb8cCA/edit?usp=sharing"",""ร้อยเอ็ด!M454"")"),0)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IFERROR(__xludf.DUMMYFUNCTION("IMPORTRANGE(""https://docs.google.com/spreadsheets/d/1XL5vhW3sbDhbH9Cz0tuDiY8C3ctxq1tqvaCgkFb8cCA/edit?usp=sharing"",""ร้อยเอ็ด!I455"")"),0)</f>
        <v>0</v>
      </c>
      <c r="J560" s="170">
        <f ca="1">IFERROR(__xludf.DUMMYFUNCTION("IMPORTRANGE(""https://docs.google.com/spreadsheets/d/1XL5vhW3sbDhbH9Cz0tuDiY8C3ctxq1tqvaCgkFb8cCA/edit?usp=sharing"",""ร้อยเอ็ด!J455"")"),0)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IFERROR(__xludf.DUMMYFUNCTION("IMPORTRANGE(""https://docs.google.com/spreadsheets/d/1XL5vhW3sbDhbH9Cz0tuDiY8C3ctxq1tqvaCgkFb8cCA/edit?usp=sharing"",""ร้อยเอ็ด!I456"")"),0)</f>
        <v>0</v>
      </c>
      <c r="J561" s="213">
        <f ca="1">IFERROR(__xludf.DUMMYFUNCTION("IMPORTRANGE(""https://docs.google.com/spreadsheets/d/1XL5vhW3sbDhbH9Cz0tuDiY8C3ctxq1tqvaCgkFb8cCA/edit?usp=sharing"",""ร้อยเอ็ด!J456"")"),0)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IFERROR(__xludf.DUMMYFUNCTION("IMPORTRANGE(""https://docs.google.com/spreadsheets/d/1XL5vhW3sbDhbH9Cz0tuDiY8C3ctxq1tqvaCgkFb8cCA/edit?usp=sharing"",""ร้อยเอ็ด!J457"")"),"")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IFERROR(__xludf.DUMMYFUNCTION("IMPORTRANGE(""https://docs.google.com/spreadsheets/d/1XL5vhW3sbDhbH9Cz0tuDiY8C3ctxq1tqvaCgkFb8cCA/edit?usp=sharing"",""ร้อยเอ็ด!J458"")"),"")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IFERROR(__xludf.DUMMYFUNCTION("IMPORTRANGE(""https://docs.google.com/spreadsheets/d/1XL5vhW3sbDhbH9Cz0tuDiY8C3ctxq1tqvaCgkFb8cCA/edit?usp=sharing"",""ร้อยเอ็ด!I459"")"),2800)</f>
        <v>2800</v>
      </c>
      <c r="J564" s="379">
        <f ca="1">IFERROR(__xludf.DUMMYFUNCTION("IMPORTRANGE(""https://docs.google.com/spreadsheets/d/1XL5vhW3sbDhbH9Cz0tuDiY8C3ctxq1tqvaCgkFb8cCA/edit?usp=sharing"",""ร้อยเอ็ด!J459"")"),4110)</f>
        <v>4110</v>
      </c>
      <c r="K564" s="380">
        <f t="shared" ca="1" si="121"/>
        <v>146.78571428571428</v>
      </c>
      <c r="L564" s="381">
        <f ca="1">IFERROR(__xludf.DUMMYFUNCTION("IMPORTRANGE(""https://docs.google.com/spreadsheets/d/1XL5vhW3sbDhbH9Cz0tuDiY8C3ctxq1tqvaCgkFb8cCA/edit?usp=sharing"",""ร้อยเอ็ด!L459"")"),143040)</f>
        <v>143040</v>
      </c>
      <c r="M564" s="381"/>
      <c r="N564" s="381">
        <f ca="1">IFERROR(__xludf.DUMMYFUNCTION("IMPORTRANGE(""https://docs.google.com/spreadsheets/d/1XL5vhW3sbDhbH9Cz0tuDiY8C3ctxq1tqvaCgkFb8cCA/edit?usp=sharing"",""ร้อยเอ็ด!M459"")"),58626)</f>
        <v>58626</v>
      </c>
      <c r="O564" s="381">
        <f t="shared" ref="O564:O568" ca="1" si="122">+IF(L564&gt;0,N564*100/L564,0)</f>
        <v>40.98573825503356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IFERROR(__xludf.DUMMYFUNCTION("IMPORTRANGE(""https://docs.google.com/spreadsheets/d/1XL5vhW3sbDhbH9Cz0tuDiY8C3ctxq1tqvaCgkFb8cCA/edit?usp=sharing"",""ร้อยเอ็ด!L460"")"),0)</f>
        <v>0</v>
      </c>
      <c r="M565" s="172"/>
      <c r="N565" s="178">
        <f ca="1">IFERROR(__xludf.DUMMYFUNCTION("IMPORTRANGE(""https://docs.google.com/spreadsheets/d/1XL5vhW3sbDhbH9Cz0tuDiY8C3ctxq1tqvaCgkFb8cCA/edit?usp=sharing"",""ร้อยเอ็ด!M460"")"),0)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IFERROR(__xludf.DUMMYFUNCTION("IMPORTRANGE(""https://docs.google.com/spreadsheets/d/1XL5vhW3sbDhbH9Cz0tuDiY8C3ctxq1tqvaCgkFb8cCA/edit?usp=sharing"",""ร้อยเอ็ด!L461"")"),143040)</f>
        <v>143040</v>
      </c>
      <c r="M566" s="173"/>
      <c r="N566" s="178">
        <f ca="1">IFERROR(__xludf.DUMMYFUNCTION("IMPORTRANGE(""https://docs.google.com/spreadsheets/d/1XL5vhW3sbDhbH9Cz0tuDiY8C3ctxq1tqvaCgkFb8cCA/edit?usp=sharing"",""ร้อยเอ็ด!M461"")"),58626)</f>
        <v>58626</v>
      </c>
      <c r="O566" s="178">
        <f t="shared" ca="1" si="122"/>
        <v>40.98573825503356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IFERROR(__xludf.DUMMYFUNCTION("IMPORTRANGE(""https://docs.google.com/spreadsheets/d/1XL5vhW3sbDhbH9Cz0tuDiY8C3ctxq1tqvaCgkFb8cCA/edit?usp=sharing"",""ร้อยเอ็ด!L462"")"),0)</f>
        <v>0</v>
      </c>
      <c r="M567" s="178"/>
      <c r="N567" s="178">
        <f ca="1">IFERROR(__xludf.DUMMYFUNCTION("IMPORTRANGE(""https://docs.google.com/spreadsheets/d/1XL5vhW3sbDhbH9Cz0tuDiY8C3ctxq1tqvaCgkFb8cCA/edit?usp=sharing"",""ร้อยเอ็ด!M462"")"),0)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IFERROR(__xludf.DUMMYFUNCTION("IMPORTRANGE(""https://docs.google.com/spreadsheets/d/1XL5vhW3sbDhbH9Cz0tuDiY8C3ctxq1tqvaCgkFb8cCA/edit?usp=sharing"",""ร้อยเอ็ด!L463"")"),143040)</f>
        <v>143040</v>
      </c>
      <c r="M568" s="178"/>
      <c r="N568" s="178">
        <f ca="1">IFERROR(__xludf.DUMMYFUNCTION("IMPORTRANGE(""https://docs.google.com/spreadsheets/d/1XL5vhW3sbDhbH9Cz0tuDiY8C3ctxq1tqvaCgkFb8cCA/edit?usp=sharing"",""ร้อยเอ็ด!M463"")"),58626)</f>
        <v>58626</v>
      </c>
      <c r="O568" s="178">
        <f t="shared" ca="1" si="122"/>
        <v>40.98573825503356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IFERROR(__xludf.DUMMYFUNCTION("IMPORTRANGE(""https://docs.google.com/spreadsheets/d/1XL5vhW3sbDhbH9Cz0tuDiY8C3ctxq1tqvaCgkFb8cCA/edit?usp=sharing"",""ร้อยเอ็ด!M464"")"),0)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IFERROR(__xludf.DUMMYFUNCTION("IMPORTRANGE(""https://docs.google.com/spreadsheets/d/1XL5vhW3sbDhbH9Cz0tuDiY8C3ctxq1tqvaCgkFb8cCA/edit?usp=sharing"",""ร้อยเอ็ด!M465"")"),0)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IFERROR(__xludf.DUMMYFUNCTION("IMPORTRANGE(""https://docs.google.com/spreadsheets/d/1XL5vhW3sbDhbH9Cz0tuDiY8C3ctxq1tqvaCgkFb8cCA/edit?usp=sharing"",""ร้อยเอ็ด!M466"")"),57666)</f>
        <v>57666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IFERROR(__xludf.DUMMYFUNCTION("IMPORTRANGE(""https://docs.google.com/spreadsheets/d/1XL5vhW3sbDhbH9Cz0tuDiY8C3ctxq1tqvaCgkFb8cCA/edit?usp=sharing"",""ร้อยเอ็ด!M467"")"),960)</f>
        <v>960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IFERROR(__xludf.DUMMYFUNCTION("IMPORTRANGE(""https://docs.google.com/spreadsheets/d/1XL5vhW3sbDhbH9Cz0tuDiY8C3ctxq1tqvaCgkFb8cCA/edit?usp=sharing"",""ร้อยเอ็ด!I468"")"),2800)</f>
        <v>2800</v>
      </c>
      <c r="J573" s="428">
        <f ca="1">IFERROR(__xludf.DUMMYFUNCTION("IMPORTRANGE(""https://docs.google.com/spreadsheets/d/1XL5vhW3sbDhbH9Cz0tuDiY8C3ctxq1tqvaCgkFb8cCA/edit?usp=sharing"",""ร้อยเอ็ด!J468"")"),4110)</f>
        <v>4110</v>
      </c>
      <c r="K573" s="211">
        <f ca="1">IF(I573&gt;0,J573*100/I573,0)</f>
        <v>146.78571428571428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IFERROR(__xludf.DUMMYFUNCTION("IMPORTRANGE(""https://docs.google.com/spreadsheets/d/1XL5vhW3sbDhbH9Cz0tuDiY8C3ctxq1tqvaCgkFb8cCA/edit?usp=sharing"",""ร้อยเอ็ด!I470"")"),0)</f>
        <v>0</v>
      </c>
      <c r="J575" s="207">
        <f ca="1">IFERROR(__xludf.DUMMYFUNCTION("IMPORTRANGE(""https://docs.google.com/spreadsheets/d/1XL5vhW3sbDhbH9Cz0tuDiY8C3ctxq1tqvaCgkFb8cCA/edit?usp=sharing"",""ร้อยเอ็ด!J470"")"),4)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IFERROR(__xludf.DUMMYFUNCTION("IMPORTRANGE(""https://docs.google.com/spreadsheets/d/1XL5vhW3sbDhbH9Cz0tuDiY8C3ctxq1tqvaCgkFb8cCA/edit?usp=sharing"",""ร้อยเอ็ด!I471"")"),0)</f>
        <v>0</v>
      </c>
      <c r="J576" s="207">
        <f ca="1">IFERROR(__xludf.DUMMYFUNCTION("IMPORTRANGE(""https://docs.google.com/spreadsheets/d/1XL5vhW3sbDhbH9Cz0tuDiY8C3ctxq1tqvaCgkFb8cCA/edit?usp=sharing"",""ร้อยเอ็ด!J471"")"),200)</f>
        <v>200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IFERROR(__xludf.DUMMYFUNCTION("IMPORTRANGE(""https://docs.google.com/spreadsheets/d/1XL5vhW3sbDhbH9Cz0tuDiY8C3ctxq1tqvaCgkFb8cCA/edit?usp=sharing"",""ร้อยเอ็ด!I472"")"),0)</f>
        <v>0</v>
      </c>
      <c r="J577" s="198">
        <f ca="1">IFERROR(__xludf.DUMMYFUNCTION("IMPORTRANGE(""https://docs.google.com/spreadsheets/d/1XL5vhW3sbDhbH9Cz0tuDiY8C3ctxq1tqvaCgkFb8cCA/edit?usp=sharing"",""ร้อยเอ็ด!J472"")"),3700)</f>
        <v>3700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IFERROR(__xludf.DUMMYFUNCTION("IMPORTRANGE(""https://docs.google.com/spreadsheets/d/1XL5vhW3sbDhbH9Cz0tuDiY8C3ctxq1tqvaCgkFb8cCA/edit?usp=sharing"",""ร้อยเอ็ด!I473"")"),0)</f>
        <v>0</v>
      </c>
      <c r="J578" s="207">
        <f ca="1">IFERROR(__xludf.DUMMYFUNCTION("IMPORTRANGE(""https://docs.google.com/spreadsheets/d/1XL5vhW3sbDhbH9Cz0tuDiY8C3ctxq1tqvaCgkFb8cCA/edit?usp=sharing"",""ร้อยเอ็ด!J473"")"),10)</f>
        <v>10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IFERROR(__xludf.DUMMYFUNCTION("IMPORTRANGE(""https://docs.google.com/spreadsheets/d/1XL5vhW3sbDhbH9Cz0tuDiY8C3ctxq1tqvaCgkFb8cCA/edit?usp=sharing"",""ร้อยเอ็ด!I474"")"),0)</f>
        <v>0</v>
      </c>
      <c r="J579" s="207">
        <f ca="1">IFERROR(__xludf.DUMMYFUNCTION("IMPORTRANGE(""https://docs.google.com/spreadsheets/d/1XL5vhW3sbDhbH9Cz0tuDiY8C3ctxq1tqvaCgkFb8cCA/edit?usp=sharing"",""ร้อยเอ็ด!J474"")"),200)</f>
        <v>200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IFERROR(__xludf.DUMMYFUNCTION("IMPORTRANGE(""https://docs.google.com/spreadsheets/d/1XL5vhW3sbDhbH9Cz0tuDiY8C3ctxq1tqvaCgkFb8cCA/edit?usp=sharing"",""ร้อยเอ็ด!I475"")"),120)</f>
        <v>120</v>
      </c>
      <c r="J580" s="379">
        <f ca="1">IFERROR(__xludf.DUMMYFUNCTION("IMPORTRANGE(""https://docs.google.com/spreadsheets/d/1XL5vhW3sbDhbH9Cz0tuDiY8C3ctxq1tqvaCgkFb8cCA/edit?usp=sharing"",""ร้อยเอ็ด!J475"")"),0)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IFERROR(__xludf.DUMMYFUNCTION("IMPORTRANGE(""https://docs.google.com/spreadsheets/d/1XL5vhW3sbDhbH9Cz0tuDiY8C3ctxq1tqvaCgkFb8cCA/edit?usp=sharing"",""ร้อยเอ็ด!L475"")"),297420)</f>
        <v>297420</v>
      </c>
      <c r="M580" s="381"/>
      <c r="N580" s="381">
        <f ca="1">IFERROR(__xludf.DUMMYFUNCTION("IMPORTRANGE(""https://docs.google.com/spreadsheets/d/1XL5vhW3sbDhbH9Cz0tuDiY8C3ctxq1tqvaCgkFb8cCA/edit?usp=sharing"",""ร้อยเอ็ด!M475"")"),34220.41)</f>
        <v>34220.410000000003</v>
      </c>
      <c r="O580" s="381">
        <f t="shared" ref="O580:O584" ca="1" si="124">+IF(L580&gt;0,N580*100/L580,0)</f>
        <v>11.505752807477643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IFERROR(__xludf.DUMMYFUNCTION("IMPORTRANGE(""https://docs.google.com/spreadsheets/d/1XL5vhW3sbDhbH9Cz0tuDiY8C3ctxq1tqvaCgkFb8cCA/edit?usp=sharing"",""ร้อยเอ็ด!L476"")"),0)</f>
        <v>0</v>
      </c>
      <c r="M581" s="172"/>
      <c r="N581" s="178">
        <f ca="1">IFERROR(__xludf.DUMMYFUNCTION("IMPORTRANGE(""https://docs.google.com/spreadsheets/d/1XL5vhW3sbDhbH9Cz0tuDiY8C3ctxq1tqvaCgkFb8cCA/edit?usp=sharing"",""ร้อยเอ็ด!M476"")"),0)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IFERROR(__xludf.DUMMYFUNCTION("IMPORTRANGE(""https://docs.google.com/spreadsheets/d/1XL5vhW3sbDhbH9Cz0tuDiY8C3ctxq1tqvaCgkFb8cCA/edit?usp=sharing"",""ร้อยเอ็ด!L477"")"),297420)</f>
        <v>297420</v>
      </c>
      <c r="M582" s="173"/>
      <c r="N582" s="178">
        <f ca="1">IFERROR(__xludf.DUMMYFUNCTION("IMPORTRANGE(""https://docs.google.com/spreadsheets/d/1XL5vhW3sbDhbH9Cz0tuDiY8C3ctxq1tqvaCgkFb8cCA/edit?usp=sharing"",""ร้อยเอ็ด!M477"")"),34220.41)</f>
        <v>34220.410000000003</v>
      </c>
      <c r="O582" s="178">
        <f t="shared" ca="1" si="124"/>
        <v>11.505752807477643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IFERROR(__xludf.DUMMYFUNCTION("IMPORTRANGE(""https://docs.google.com/spreadsheets/d/1XL5vhW3sbDhbH9Cz0tuDiY8C3ctxq1tqvaCgkFb8cCA/edit?usp=sharing"",""ร้อยเอ็ด!L478"")"),0)</f>
        <v>0</v>
      </c>
      <c r="M583" s="178"/>
      <c r="N583" s="178">
        <f ca="1">IFERROR(__xludf.DUMMYFUNCTION("IMPORTRANGE(""https://docs.google.com/spreadsheets/d/1XL5vhW3sbDhbH9Cz0tuDiY8C3ctxq1tqvaCgkFb8cCA/edit?usp=sharing"",""ร้อยเอ็ด!M478"")"),0)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IFERROR(__xludf.DUMMYFUNCTION("IMPORTRANGE(""https://docs.google.com/spreadsheets/d/1XL5vhW3sbDhbH9Cz0tuDiY8C3ctxq1tqvaCgkFb8cCA/edit?usp=sharing"",""ร้อยเอ็ด!L479"")"),297420)</f>
        <v>297420</v>
      </c>
      <c r="M584" s="178"/>
      <c r="N584" s="178">
        <f ca="1">IFERROR(__xludf.DUMMYFUNCTION("IMPORTRANGE(""https://docs.google.com/spreadsheets/d/1XL5vhW3sbDhbH9Cz0tuDiY8C3ctxq1tqvaCgkFb8cCA/edit?usp=sharing"",""ร้อยเอ็ด!M479"")"),34220.41)</f>
        <v>34220.410000000003</v>
      </c>
      <c r="O584" s="178">
        <f t="shared" ca="1" si="124"/>
        <v>11.505752807477643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IFERROR(__xludf.DUMMYFUNCTION("IMPORTRANGE(""https://docs.google.com/spreadsheets/d/1XL5vhW3sbDhbH9Cz0tuDiY8C3ctxq1tqvaCgkFb8cCA/edit?usp=sharing"",""ร้อยเอ็ด!M480"")"),0)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IFERROR(__xludf.DUMMYFUNCTION("IMPORTRANGE(""https://docs.google.com/spreadsheets/d/1XL5vhW3sbDhbH9Cz0tuDiY8C3ctxq1tqvaCgkFb8cCA/edit?usp=sharing"",""ร้อยเอ็ด!M481"")"),0)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IFERROR(__xludf.DUMMYFUNCTION("IMPORTRANGE(""https://docs.google.com/spreadsheets/d/1XL5vhW3sbDhbH9Cz0tuDiY8C3ctxq1tqvaCgkFb8cCA/edit?usp=sharing"",""ร้อยเอ็ด!M482"")"),9580.82)</f>
        <v>9580.82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IFERROR(__xludf.DUMMYFUNCTION("IMPORTRANGE(""https://docs.google.com/spreadsheets/d/1XL5vhW3sbDhbH9Cz0tuDiY8C3ctxq1tqvaCgkFb8cCA/edit?usp=sharing"",""ร้อยเอ็ด!M483"")"),24639.59)</f>
        <v>24639.59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IFERROR(__xludf.DUMMYFUNCTION("IMPORTRANGE(""https://docs.google.com/spreadsheets/d/1XL5vhW3sbDhbH9Cz0tuDiY8C3ctxq1tqvaCgkFb8cCA/edit?usp=sharing"",""ร้อยเอ็ด!I484"")"),120)</f>
        <v>120</v>
      </c>
      <c r="J589" s="197">
        <f ca="1">IFERROR(__xludf.DUMMYFUNCTION("IMPORTRANGE(""https://docs.google.com/spreadsheets/d/1XL5vhW3sbDhbH9Cz0tuDiY8C3ctxq1tqvaCgkFb8cCA/edit?usp=sharing"",""ร้อยเอ็ด!J484"")"),72)</f>
        <v>72</v>
      </c>
      <c r="K589" s="171">
        <f t="shared" ref="K589:K596" ca="1" si="125">IF(I589&gt;0,J589*100/I589,0)</f>
        <v>60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IFERROR(__xludf.DUMMYFUNCTION("IMPORTRANGE(""https://docs.google.com/spreadsheets/d/1XL5vhW3sbDhbH9Cz0tuDiY8C3ctxq1tqvaCgkFb8cCA/edit?usp=sharing"",""ร้อยเอ็ด!I485"")"),0)</f>
        <v>0</v>
      </c>
      <c r="J590" s="197">
        <f ca="1">IFERROR(__xludf.DUMMYFUNCTION("IMPORTRANGE(""https://docs.google.com/spreadsheets/d/1XL5vhW3sbDhbH9Cz0tuDiY8C3ctxq1tqvaCgkFb8cCA/edit?usp=sharing"",""ร้อยเอ็ด!J485"")"),35.58)</f>
        <v>35.58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IFERROR(__xludf.DUMMYFUNCTION("IMPORTRANGE(""https://docs.google.com/spreadsheets/d/1XL5vhW3sbDhbH9Cz0tuDiY8C3ctxq1tqvaCgkFb8cCA/edit?usp=sharing"",""ร้อยเอ็ด!I486"")"),120)</f>
        <v>120</v>
      </c>
      <c r="J591" s="197">
        <f ca="1">IFERROR(__xludf.DUMMYFUNCTION("IMPORTRANGE(""https://docs.google.com/spreadsheets/d/1XL5vhW3sbDhbH9Cz0tuDiY8C3ctxq1tqvaCgkFb8cCA/edit?usp=sharing"",""ร้อยเอ็ด!J486"")"),82)</f>
        <v>82</v>
      </c>
      <c r="K591" s="171">
        <f t="shared" ca="1" si="125"/>
        <v>68.333333333333329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IFERROR(__xludf.DUMMYFUNCTION("IMPORTRANGE(""https://docs.google.com/spreadsheets/d/1XL5vhW3sbDhbH9Cz0tuDiY8C3ctxq1tqvaCgkFb8cCA/edit?usp=sharing"",""ร้อยเอ็ด!I487"")"),0)</f>
        <v>0</v>
      </c>
      <c r="J592" s="197">
        <f ca="1">IFERROR(__xludf.DUMMYFUNCTION("IMPORTRANGE(""https://docs.google.com/spreadsheets/d/1XL5vhW3sbDhbH9Cz0tuDiY8C3ctxq1tqvaCgkFb8cCA/edit?usp=sharing"",""ร้อยเอ็ด!J487"")"),47.09)</f>
        <v>47.09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IFERROR(__xludf.DUMMYFUNCTION("IMPORTRANGE(""https://docs.google.com/spreadsheets/d/1XL5vhW3sbDhbH9Cz0tuDiY8C3ctxq1tqvaCgkFb8cCA/edit?usp=sharing"",""ร้อยเอ็ด!I488"")"),120)</f>
        <v>120</v>
      </c>
      <c r="J593" s="197">
        <f ca="1">IFERROR(__xludf.DUMMYFUNCTION("IMPORTRANGE(""https://docs.google.com/spreadsheets/d/1XL5vhW3sbDhbH9Cz0tuDiY8C3ctxq1tqvaCgkFb8cCA/edit?usp=sharing"",""ร้อยเอ็ด!J488"")"),82)</f>
        <v>82</v>
      </c>
      <c r="K593" s="171">
        <f t="shared" ca="1" si="125"/>
        <v>68.333333333333329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IFERROR(__xludf.DUMMYFUNCTION("IMPORTRANGE(""https://docs.google.com/spreadsheets/d/1XL5vhW3sbDhbH9Cz0tuDiY8C3ctxq1tqvaCgkFb8cCA/edit?usp=sharing"",""ร้อยเอ็ด!I489"")"),0)</f>
        <v>0</v>
      </c>
      <c r="J594" s="197">
        <f ca="1">IFERROR(__xludf.DUMMYFUNCTION("IMPORTRANGE(""https://docs.google.com/spreadsheets/d/1XL5vhW3sbDhbH9Cz0tuDiY8C3ctxq1tqvaCgkFb8cCA/edit?usp=sharing"",""ร้อยเอ็ด!J489"")"),47.09)</f>
        <v>47.09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IFERROR(__xludf.DUMMYFUNCTION("IMPORTRANGE(""https://docs.google.com/spreadsheets/d/1XL5vhW3sbDhbH9Cz0tuDiY8C3ctxq1tqvaCgkFb8cCA/edit?usp=sharing"",""ร้อยเอ็ด!I490"")"),120)</f>
        <v>120</v>
      </c>
      <c r="J595" s="197">
        <f ca="1">IFERROR(__xludf.DUMMYFUNCTION("IMPORTRANGE(""https://docs.google.com/spreadsheets/d/1XL5vhW3sbDhbH9Cz0tuDiY8C3ctxq1tqvaCgkFb8cCA/edit?usp=sharing"",""ร้อยเอ็ด!J490"")"),0)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IFERROR(__xludf.DUMMYFUNCTION("IMPORTRANGE(""https://docs.google.com/spreadsheets/d/1XL5vhW3sbDhbH9Cz0tuDiY8C3ctxq1tqvaCgkFb8cCA/edit?usp=sharing"",""ร้อยเอ็ด!I491"")"),0)</f>
        <v>0</v>
      </c>
      <c r="J596" s="250">
        <f ca="1">IFERROR(__xludf.DUMMYFUNCTION("IMPORTRANGE(""https://docs.google.com/spreadsheets/d/1XL5vhW3sbDhbH9Cz0tuDiY8C3ctxq1tqvaCgkFb8cCA/edit?usp=sharing"",""ร้อยเอ็ด!J491"")"),0)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IFERROR(__xludf.DUMMYFUNCTION("IMPORTRANGE(""https://docs.google.com/spreadsheets/d/1XL5vhW3sbDhbH9Cz0tuDiY8C3ctxq1tqvaCgkFb8cCA/edit?usp=sharing"",""ร้อยเอ็ด!I492"")"),100)</f>
        <v>100</v>
      </c>
      <c r="J597" s="495">
        <f ca="1">IFERROR(__xludf.DUMMYFUNCTION("IMPORTRANGE(""https://docs.google.com/spreadsheets/d/1XL5vhW3sbDhbH9Cz0tuDiY8C3ctxq1tqvaCgkFb8cCA/edit?usp=sharing"",""ร้อยเอ็ด!J492"")"),0)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IFERROR(__xludf.DUMMYFUNCTION("IMPORTRANGE(""https://docs.google.com/spreadsheets/d/1XL5vhW3sbDhbH9Cz0tuDiY8C3ctxq1tqvaCgkFb8cCA/edit?usp=sharing"",""ร้อยเอ็ด!L492"")"),7300)</f>
        <v>7300</v>
      </c>
      <c r="M597" s="420"/>
      <c r="N597" s="420">
        <f ca="1">IFERROR(__xludf.DUMMYFUNCTION("IMPORTRANGE(""https://docs.google.com/spreadsheets/d/1XL5vhW3sbDhbH9Cz0tuDiY8C3ctxq1tqvaCgkFb8cCA/edit?usp=sharing"",""ร้อยเอ็ด!M492"")"),1300)</f>
        <v>1300</v>
      </c>
      <c r="O597" s="420">
        <f t="shared" ref="O597:O601" ca="1" si="126">+IF(L597&gt;0,N597*100/L597,0)</f>
        <v>17.80821917808219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IFERROR(__xludf.DUMMYFUNCTION("IMPORTRANGE(""https://docs.google.com/spreadsheets/d/1XL5vhW3sbDhbH9Cz0tuDiY8C3ctxq1tqvaCgkFb8cCA/edit?usp=sharing"",""ร้อยเอ็ด!L493"")"),0)</f>
        <v>0</v>
      </c>
      <c r="M598" s="172"/>
      <c r="N598" s="178">
        <f ca="1">IFERROR(__xludf.DUMMYFUNCTION("IMPORTRANGE(""https://docs.google.com/spreadsheets/d/1XL5vhW3sbDhbH9Cz0tuDiY8C3ctxq1tqvaCgkFb8cCA/edit?usp=sharing"",""ร้อยเอ็ด!M493"")"),0)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IFERROR(__xludf.DUMMYFUNCTION("IMPORTRANGE(""https://docs.google.com/spreadsheets/d/1XL5vhW3sbDhbH9Cz0tuDiY8C3ctxq1tqvaCgkFb8cCA/edit?usp=sharing"",""ร้อยเอ็ด!L494"")"),7300)</f>
        <v>7300</v>
      </c>
      <c r="M599" s="173"/>
      <c r="N599" s="178">
        <f ca="1">IFERROR(__xludf.DUMMYFUNCTION("IMPORTRANGE(""https://docs.google.com/spreadsheets/d/1XL5vhW3sbDhbH9Cz0tuDiY8C3ctxq1tqvaCgkFb8cCA/edit?usp=sharing"",""ร้อยเอ็ด!M494"")"),1300)</f>
        <v>1300</v>
      </c>
      <c r="O599" s="178">
        <f t="shared" ca="1" si="126"/>
        <v>17.80821917808219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IFERROR(__xludf.DUMMYFUNCTION("IMPORTRANGE(""https://docs.google.com/spreadsheets/d/1XL5vhW3sbDhbH9Cz0tuDiY8C3ctxq1tqvaCgkFb8cCA/edit?usp=sharing"",""ร้อยเอ็ด!L495"")"),0)</f>
        <v>0</v>
      </c>
      <c r="M600" s="178"/>
      <c r="N600" s="178">
        <f ca="1">IFERROR(__xludf.DUMMYFUNCTION("IMPORTRANGE(""https://docs.google.com/spreadsheets/d/1XL5vhW3sbDhbH9Cz0tuDiY8C3ctxq1tqvaCgkFb8cCA/edit?usp=sharing"",""ร้อยเอ็ด!M495"")"),0)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IFERROR(__xludf.DUMMYFUNCTION("IMPORTRANGE(""https://docs.google.com/spreadsheets/d/1XL5vhW3sbDhbH9Cz0tuDiY8C3ctxq1tqvaCgkFb8cCA/edit?usp=sharing"",""ร้อยเอ็ด!L496"")"),7300)</f>
        <v>7300</v>
      </c>
      <c r="M601" s="178"/>
      <c r="N601" s="178">
        <f ca="1">IFERROR(__xludf.DUMMYFUNCTION("IMPORTRANGE(""https://docs.google.com/spreadsheets/d/1XL5vhW3sbDhbH9Cz0tuDiY8C3ctxq1tqvaCgkFb8cCA/edit?usp=sharing"",""ร้อยเอ็ด!M496"")"),1300)</f>
        <v>1300</v>
      </c>
      <c r="O601" s="178">
        <f t="shared" ca="1" si="126"/>
        <v>17.80821917808219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IFERROR(__xludf.DUMMYFUNCTION("IMPORTRANGE(""https://docs.google.com/spreadsheets/d/1XL5vhW3sbDhbH9Cz0tuDiY8C3ctxq1tqvaCgkFb8cCA/edit?usp=sharing"",""ร้อยเอ็ด!M497"")"),0)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IFERROR(__xludf.DUMMYFUNCTION("IMPORTRANGE(""https://docs.google.com/spreadsheets/d/1XL5vhW3sbDhbH9Cz0tuDiY8C3ctxq1tqvaCgkFb8cCA/edit?usp=sharing"",""ร้อยเอ็ด!M498"")"),0)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IFERROR(__xludf.DUMMYFUNCTION("IMPORTRANGE(""https://docs.google.com/spreadsheets/d/1XL5vhW3sbDhbH9Cz0tuDiY8C3ctxq1tqvaCgkFb8cCA/edit?usp=sharing"",""ร้อยเอ็ด!M499"")"),0)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IFERROR(__xludf.DUMMYFUNCTION("IMPORTRANGE(""https://docs.google.com/spreadsheets/d/1XL5vhW3sbDhbH9Cz0tuDiY8C3ctxq1tqvaCgkFb8cCA/edit?usp=sharing"",""ร้อยเอ็ด!M500"")"),1300)</f>
        <v>1300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IFERROR(__xludf.DUMMYFUNCTION("IMPORTRANGE(""https://docs.google.com/spreadsheets/d/1XL5vhW3sbDhbH9Cz0tuDiY8C3ctxq1tqvaCgkFb8cCA/edit?usp=sharing"",""ร้อยเอ็ด!J502"")"),0)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IFERROR(__xludf.DUMMYFUNCTION("IMPORTRANGE(""https://docs.google.com/spreadsheets/d/1XL5vhW3sbDhbH9Cz0tuDiY8C3ctxq1tqvaCgkFb8cCA/edit?usp=sharing"",""ร้อยเอ็ด!J503"")"),1)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IFERROR(__xludf.DUMMYFUNCTION("IMPORTRANGE(""https://docs.google.com/spreadsheets/d/1XL5vhW3sbDhbH9Cz0tuDiY8C3ctxq1tqvaCgkFb8cCA/edit?usp=sharing"",""ร้อยเอ็ด!J166"")"),0)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IFERROR(__xludf.DUMMYFUNCTION("IMPORTRANGE(""https://docs.google.com/spreadsheets/d/1XL5vhW3sbDhbH9Cz0tuDiY8C3ctxq1tqvaCgkFb8cCA/edit?usp=sharing"",""ร้อยเอ็ด!J166"")"),0)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IFERROR(__xludf.DUMMYFUNCTION("IMPORTRANGE(""https://docs.google.com/spreadsheets/d/1XL5vhW3sbDhbH9Cz0tuDiY8C3ctxq1tqvaCgkFb8cCA/edit?usp=sharing"",""ร้อยเอ็ด!I506"")"),100)</f>
        <v>100</v>
      </c>
      <c r="J611" s="170">
        <f ca="1">IFERROR(__xludf.DUMMYFUNCTION("IMPORTRANGE(""https://docs.google.com/spreadsheets/d/1XL5vhW3sbDhbH9Cz0tuDiY8C3ctxq1tqvaCgkFb8cCA/edit?usp=sharing"",""ร้อยเอ็ด!J506"")"),0)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IFERROR(__xludf.DUMMYFUNCTION("IMPORTRANGE(""https://docs.google.com/spreadsheets/d/1XL5vhW3sbDhbH9Cz0tuDiY8C3ctxq1tqvaCgkFb8cCA/edit?usp=sharing"",""ร้อยเอ็ด!I507"")"),0)</f>
        <v>0</v>
      </c>
      <c r="J612" s="207">
        <f ca="1">IFERROR(__xludf.DUMMYFUNCTION("IMPORTRANGE(""https://docs.google.com/spreadsheets/d/1XL5vhW3sbDhbH9Cz0tuDiY8C3ctxq1tqvaCgkFb8cCA/edit?usp=sharing"",""ร้อยเอ็ด!J507"")"),100)</f>
        <v>100</v>
      </c>
      <c r="K612" s="171">
        <f t="shared" ca="1" si="127"/>
        <v>100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IFERROR(__xludf.DUMMYFUNCTION("IMPORTRANGE(""https://docs.google.com/spreadsheets/d/1XL5vhW3sbDhbH9Cz0tuDiY8C3ctxq1tqvaCgkFb8cCA/edit?usp=sharing"",""ร้อยเอ็ด!I508"")"),0)</f>
        <v>0</v>
      </c>
      <c r="J613" s="207">
        <f ca="1">IFERROR(__xludf.DUMMYFUNCTION("IMPORTRANGE(""https://docs.google.com/spreadsheets/d/1XL5vhW3sbDhbH9Cz0tuDiY8C3ctxq1tqvaCgkFb8cCA/edit?usp=sharing"",""ร้อยเอ็ด!J508"")"),0)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IFERROR(__xludf.DUMMYFUNCTION("IMPORTRANGE(""https://docs.google.com/spreadsheets/d/1XL5vhW3sbDhbH9Cz0tuDiY8C3ctxq1tqvaCgkFb8cCA/edit?usp=sharing"",""ร้อยเอ็ด!I509"")"),0)</f>
        <v>0</v>
      </c>
      <c r="J614" s="207">
        <f ca="1">IFERROR(__xludf.DUMMYFUNCTION("IMPORTRANGE(""https://docs.google.com/spreadsheets/d/1XL5vhW3sbDhbH9Cz0tuDiY8C3ctxq1tqvaCgkFb8cCA/edit?usp=sharing"",""ร้อยเอ็ด!J509"")"),100)</f>
        <v>100</v>
      </c>
      <c r="K614" s="171">
        <f t="shared" ca="1" si="127"/>
        <v>100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IFERROR(__xludf.DUMMYFUNCTION("IMPORTRANGE(""https://docs.google.com/spreadsheets/d/1XL5vhW3sbDhbH9Cz0tuDiY8C3ctxq1tqvaCgkFb8cCA/edit?usp=sharing"",""ร้อยเอ็ด!I510"")"),0)</f>
        <v>0</v>
      </c>
      <c r="J615" s="207">
        <f ca="1">IFERROR(__xludf.DUMMYFUNCTION("IMPORTRANGE(""https://docs.google.com/spreadsheets/d/1XL5vhW3sbDhbH9Cz0tuDiY8C3ctxq1tqvaCgkFb8cCA/edit?usp=sharing"",""ร้อยเอ็ด!J510"")"),100)</f>
        <v>100</v>
      </c>
      <c r="K615" s="171">
        <f t="shared" ca="1" si="127"/>
        <v>100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IFERROR(__xludf.DUMMYFUNCTION("IMPORTRANGE(""https://docs.google.com/spreadsheets/d/1XL5vhW3sbDhbH9Cz0tuDiY8C3ctxq1tqvaCgkFb8cCA/edit?usp=sharing"",""ร้อยเอ็ด!I511"")"),0)</f>
        <v>0</v>
      </c>
      <c r="J616" s="207">
        <f ca="1">IFERROR(__xludf.DUMMYFUNCTION("IMPORTRANGE(""https://docs.google.com/spreadsheets/d/1XL5vhW3sbDhbH9Cz0tuDiY8C3ctxq1tqvaCgkFb8cCA/edit?usp=sharing"",""ร้อยเอ็ด!J511"")"),0)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IFERROR(__xludf.DUMMYFUNCTION("IMPORTRANGE(""https://docs.google.com/spreadsheets/d/1XL5vhW3sbDhbH9Cz0tuDiY8C3ctxq1tqvaCgkFb8cCA/edit?usp=sharing"",""ร้อยเอ็ด!I512"")"),0)</f>
        <v>0</v>
      </c>
      <c r="J617" s="197">
        <f ca="1">IFERROR(__xludf.DUMMYFUNCTION("IMPORTRANGE(""https://docs.google.com/spreadsheets/d/1XL5vhW3sbDhbH9Cz0tuDiY8C3ctxq1tqvaCgkFb8cCA/edit?usp=sharing"",""ร้อยเอ็ด!J512"")"),0)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IFERROR(__xludf.DUMMYFUNCTION("IMPORTRANGE(""https://docs.google.com/spreadsheets/d/1XL5vhW3sbDhbH9Cz0tuDiY8C3ctxq1tqvaCgkFb8cCA/edit?usp=sharing"",""ร้อยเอ็ด!I513"")"),0)</f>
        <v>0</v>
      </c>
      <c r="J618" s="198">
        <f ca="1">IFERROR(__xludf.DUMMYFUNCTION("IMPORTRANGE(""https://docs.google.com/spreadsheets/d/1XL5vhW3sbDhbH9Cz0tuDiY8C3ctxq1tqvaCgkFb8cCA/edit?usp=sharing"",""ร้อยเอ็ด!J513"")"),0)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IFERROR(__xludf.DUMMYFUNCTION("IMPORTRANGE(""https://docs.google.com/spreadsheets/d/1XL5vhW3sbDhbH9Cz0tuDiY8C3ctxq1tqvaCgkFb8cCA/edit?usp=sharing"",""ร้อยเอ็ด!I514"")"),0)</f>
        <v>0</v>
      </c>
      <c r="J619" s="198">
        <f ca="1">IFERROR(__xludf.DUMMYFUNCTION("IMPORTRANGE(""https://docs.google.com/spreadsheets/d/1XL5vhW3sbDhbH9Cz0tuDiY8C3ctxq1tqvaCgkFb8cCA/edit?usp=sharing"",""ร้อยเอ็ด!J514"")"),0)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IFERROR(__xludf.DUMMYFUNCTION("IMPORTRANGE(""https://docs.google.com/spreadsheets/d/1XL5vhW3sbDhbH9Cz0tuDiY8C3ctxq1tqvaCgkFb8cCA/edit?usp=sharing"",""ร้อยเอ็ด!I515"")"),50)</f>
        <v>50</v>
      </c>
      <c r="J620" s="212">
        <f ca="1">IFERROR(__xludf.DUMMYFUNCTION("IMPORTRANGE(""https://docs.google.com/spreadsheets/d/1XL5vhW3sbDhbH9Cz0tuDiY8C3ctxq1tqvaCgkFb8cCA/edit?usp=sharing"",""ร้อยเอ็ด!J515"")"),0)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IFERROR(__xludf.DUMMYFUNCTION("IMPORTRANGE(""https://docs.google.com/spreadsheets/d/1XL5vhW3sbDhbH9Cz0tuDiY8C3ctxq1tqvaCgkFb8cCA/edit?usp=sharing"",""ร้อยเอ็ด!I516"")"),0)</f>
        <v>0</v>
      </c>
      <c r="J621" s="212">
        <f ca="1">IFERROR(__xludf.DUMMYFUNCTION("IMPORTRANGE(""https://docs.google.com/spreadsheets/d/1XL5vhW3sbDhbH9Cz0tuDiY8C3ctxq1tqvaCgkFb8cCA/edit?usp=sharing"",""ร้อยเอ็ด!J516"")"),0)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IFERROR(__xludf.DUMMYFUNCTION("IMPORTRANGE(""https://docs.google.com/spreadsheets/d/1XL5vhW3sbDhbH9Cz0tuDiY8C3ctxq1tqvaCgkFb8cCA/edit?usp=sharing"",""ร้อยเอ็ด!I517"")"),0)</f>
        <v>0</v>
      </c>
      <c r="J622" s="198">
        <f ca="1">IFERROR(__xludf.DUMMYFUNCTION("IMPORTRANGE(""https://docs.google.com/spreadsheets/d/1XL5vhW3sbDhbH9Cz0tuDiY8C3ctxq1tqvaCgkFb8cCA/edit?usp=sharing"",""ร้อยเอ็ด!J517"")"),0)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IFERROR(__xludf.DUMMYFUNCTION("IMPORTRANGE(""https://docs.google.com/spreadsheets/d/1XL5vhW3sbDhbH9Cz0tuDiY8C3ctxq1tqvaCgkFb8cCA/edit?usp=sharing"",""ร้อยเอ็ด!I518"")"),0)</f>
        <v>0</v>
      </c>
      <c r="J623" s="198">
        <f ca="1">IFERROR(__xludf.DUMMYFUNCTION("IMPORTRANGE(""https://docs.google.com/spreadsheets/d/1XL5vhW3sbDhbH9Cz0tuDiY8C3ctxq1tqvaCgkFb8cCA/edit?usp=sharing"",""ร้อยเอ็ด!J518"")"),0)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IFERROR(__xludf.DUMMYFUNCTION("IMPORTRANGE(""https://docs.google.com/spreadsheets/d/1XL5vhW3sbDhbH9Cz0tuDiY8C3ctxq1tqvaCgkFb8cCA/edit?usp=sharing"",""ร้อยเอ็ด!I519"")"),0)</f>
        <v>0</v>
      </c>
      <c r="J624" s="197">
        <f ca="1">IFERROR(__xludf.DUMMYFUNCTION("IMPORTRANGE(""https://docs.google.com/spreadsheets/d/1XL5vhW3sbDhbH9Cz0tuDiY8C3ctxq1tqvaCgkFb8cCA/edit?usp=sharing"",""ร้อยเอ็ด!J519"")"),0)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IFERROR(__xludf.DUMMYFUNCTION("IMPORTRANGE(""https://docs.google.com/spreadsheets/d/1XL5vhW3sbDhbH9Cz0tuDiY8C3ctxq1tqvaCgkFb8cCA/edit?usp=sharing"",""ร้อยเอ็ด!I520"")"),0)</f>
        <v>0</v>
      </c>
      <c r="J625" s="198">
        <f ca="1">IFERROR(__xludf.DUMMYFUNCTION("IMPORTRANGE(""https://docs.google.com/spreadsheets/d/1XL5vhW3sbDhbH9Cz0tuDiY8C3ctxq1tqvaCgkFb8cCA/edit?usp=sharing"",""ร้อยเอ็ด!J520"")"),0)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IFERROR(__xludf.DUMMYFUNCTION("IMPORTRANGE(""https://docs.google.com/spreadsheets/d/1XL5vhW3sbDhbH9Cz0tuDiY8C3ctxq1tqvaCgkFb8cCA/edit?usp=sharing"",""ร้อยเอ็ด!I521"")"),0)</f>
        <v>0</v>
      </c>
      <c r="J626" s="198">
        <f ca="1">IFERROR(__xludf.DUMMYFUNCTION("IMPORTRANGE(""https://docs.google.com/spreadsheets/d/1XL5vhW3sbDhbH9Cz0tuDiY8C3ctxq1tqvaCgkFb8cCA/edit?usp=sharing"",""ร้อยเอ็ด!J521"")"),0)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9">
        <f ca="1">IFERROR(__xludf.DUMMYFUNCTION("IMPORTRANGE(""https://docs.google.com/spreadsheets/d/1XL5vhW3sbDhbH9Cz0tuDiY8C3ctxq1tqvaCgkFb8cCA/edit?usp=sharing"",""ร้อยเอ็ด!J523"")"),2143969.05)</f>
        <v>2143969.0499999998</v>
      </c>
      <c r="K628" s="350">
        <f t="shared" ref="K628:K635" ca="1" si="129">IF(I628&gt;0,J628*100/I628,0)</f>
        <v>35.975862452076711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IFERROR(__xludf.DUMMYFUNCTION("IMPORTRANGE(""https://docs.google.com/spreadsheets/d/1XL5vhW3sbDhbH9Cz0tuDiY8C3ctxq1tqvaCgkFb8cCA/edit?usp=sharing"",""ร้อยเอ็ด!I524"")"),610)</f>
        <v>610</v>
      </c>
      <c r="J629" s="349">
        <f ca="1">IFERROR(__xludf.DUMMYFUNCTION("IMPORTRANGE(""https://docs.google.com/spreadsheets/d/1XL5vhW3sbDhbH9Cz0tuDiY8C3ctxq1tqvaCgkFb8cCA/edit?usp=sharing"",""ร้อยเอ็ด!J524"")"),174)</f>
        <v>174</v>
      </c>
      <c r="K629" s="350">
        <f t="shared" ca="1" si="129"/>
        <v>28.524590163934427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9">
        <f ca="1">IFERROR(__xludf.DUMMYFUNCTION("IMPORTRANGE(""https://docs.google.com/spreadsheets/d/1XL5vhW3sbDhbH9Cz0tuDiY8C3ctxq1tqvaCgkFb8cCA/edit?usp=sharing"",""ร้อยเอ็ด!J525"")"),3348508.76)</f>
        <v>3348508.76</v>
      </c>
      <c r="K630" s="350">
        <f t="shared" ca="1" si="129"/>
        <v>9.7459733265320736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IFERROR(__xludf.DUMMYFUNCTION("IMPORTRANGE(""https://docs.google.com/spreadsheets/d/1XL5vhW3sbDhbH9Cz0tuDiY8C3ctxq1tqvaCgkFb8cCA/edit?usp=sharing"",""ร้อยเอ็ด!I526"")"),1701)</f>
        <v>1701</v>
      </c>
      <c r="J631" s="349">
        <f ca="1">IFERROR(__xludf.DUMMYFUNCTION("IMPORTRANGE(""https://docs.google.com/spreadsheets/d/1XL5vhW3sbDhbH9Cz0tuDiY8C3ctxq1tqvaCgkFb8cCA/edit?usp=sharing"",""ร้อยเอ็ด!J526"")"),672)</f>
        <v>672</v>
      </c>
      <c r="K631" s="350">
        <f t="shared" ca="1" si="129"/>
        <v>39.506172839506171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IFERROR(__xludf.DUMMYFUNCTION("IMPORTRANGE(""https://docs.google.com/spreadsheets/d/1XL5vhW3sbDhbH9Cz0tuDiY8C3ctxq1tqvaCgkFb8cCA/edit?usp=sharing"",""ร้อยเอ็ด!I527"")"),0)</f>
        <v>0</v>
      </c>
      <c r="J632" s="349">
        <f ca="1">IFERROR(__xludf.DUMMYFUNCTION("IMPORTRANGE(""https://docs.google.com/spreadsheets/d/1XL5vhW3sbDhbH9Cz0tuDiY8C3ctxq1tqvaCgkFb8cCA/edit?usp=sharing"",""ร้อยเอ็ด!J527"")"),876.5)</f>
        <v>876.5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IFERROR(__xludf.DUMMYFUNCTION("IMPORTRANGE(""https://docs.google.com/spreadsheets/d/1XL5vhW3sbDhbH9Cz0tuDiY8C3ctxq1tqvaCgkFb8cCA/edit?usp=sharing"",""ร้อยเอ็ด!I528"")"),0)</f>
        <v>0</v>
      </c>
      <c r="J633" s="349">
        <f ca="1">IFERROR(__xludf.DUMMYFUNCTION("IMPORTRANGE(""https://docs.google.com/spreadsheets/d/1XL5vhW3sbDhbH9Cz0tuDiY8C3ctxq1tqvaCgkFb8cCA/edit?usp=sharing"",""ร้อยเอ็ด!J528"")"),1)</f>
        <v>1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IFERROR(__xludf.DUMMYFUNCTION("IMPORTRANGE(""https://docs.google.com/spreadsheets/d/1XL5vhW3sbDhbH9Cz0tuDiY8C3ctxq1tqvaCgkFb8cCA/edit?usp=sharing"",""ร้อยเอ็ด!I529"")"),3000000)</f>
        <v>3000000</v>
      </c>
      <c r="J634" s="349">
        <f ca="1">IFERROR(__xludf.DUMMYFUNCTION("IMPORTRANGE(""https://docs.google.com/spreadsheets/d/1XL5vhW3sbDhbH9Cz0tuDiY8C3ctxq1tqvaCgkFb8cCA/edit?usp=sharing"",""ร้อยเอ็ด!J529"")"),0)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IFERROR(__xludf.DUMMYFUNCTION("IMPORTRANGE(""https://docs.google.com/spreadsheets/d/1XL5vhW3sbDhbH9Cz0tuDiY8C3ctxq1tqvaCgkFb8cCA/edit?usp=sharing"",""ร้อยเอ็ด!I530"")"),80)</f>
        <v>80</v>
      </c>
      <c r="J635" s="519">
        <f ca="1">IFERROR(__xludf.DUMMYFUNCTION("IMPORTRANGE(""https://docs.google.com/spreadsheets/d/1XL5vhW3sbDhbH9Cz0tuDiY8C3ctxq1tqvaCgkFb8cCA/edit?usp=sharing"",""ร้อยเอ็ด!J530"")"),0)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78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M558" sqref="M558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260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6458551</v>
      </c>
      <c r="M8" s="25">
        <f t="shared" ca="1" si="0"/>
        <v>1736155</v>
      </c>
      <c r="N8" s="25">
        <f t="shared" ca="1" si="0"/>
        <v>1564988</v>
      </c>
      <c r="O8" s="24">
        <f t="shared" ref="O8:O16" ca="1" si="1">IF(L8&gt;0,N8*100/L8,0)</f>
        <v>24.231255586585906</v>
      </c>
      <c r="P8" s="24">
        <f t="shared" ref="P8:P16" ca="1" si="2">IF(M8&gt;0,N8*100/M8,0)</f>
        <v>90.141030034760718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6458551</v>
      </c>
      <c r="M10" s="32">
        <f t="shared" ca="1" si="4"/>
        <v>1736155</v>
      </c>
      <c r="N10" s="32">
        <f t="shared" ca="1" si="4"/>
        <v>1564988</v>
      </c>
      <c r="O10" s="31">
        <f t="shared" ca="1" si="1"/>
        <v>24.231255586585906</v>
      </c>
      <c r="P10" s="31">
        <f t="shared" ca="1" si="2"/>
        <v>90.141030034760718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6281551</v>
      </c>
      <c r="M12" s="40">
        <f t="shared" ca="1" si="6"/>
        <v>1736155</v>
      </c>
      <c r="N12" s="40">
        <f t="shared" ca="1" si="6"/>
        <v>1387988</v>
      </c>
      <c r="O12" s="40">
        <f t="shared" ca="1" si="1"/>
        <v>22.096262531339793</v>
      </c>
      <c r="P12" s="40">
        <f t="shared" ca="1" si="2"/>
        <v>79.946087762901357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2279400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4002151</v>
      </c>
      <c r="M14" s="40">
        <f t="shared" si="8"/>
        <v>0</v>
      </c>
      <c r="N14" s="40">
        <f t="shared" ca="1" si="8"/>
        <v>287669</v>
      </c>
      <c r="O14" s="43">
        <f t="shared" ca="1" si="1"/>
        <v>7.1878597284310359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177000</v>
      </c>
      <c r="M16" s="40">
        <f t="shared" si="10"/>
        <v>0</v>
      </c>
      <c r="N16" s="40">
        <f t="shared" ca="1" si="10"/>
        <v>177000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3436205</v>
      </c>
      <c r="M18" s="25">
        <f t="shared" ca="1" si="11"/>
        <v>1736155</v>
      </c>
      <c r="N18" s="25">
        <f t="shared" ca="1" si="11"/>
        <v>1277319</v>
      </c>
      <c r="O18" s="24">
        <f t="shared" ref="O18:O20" ca="1" si="12">IF(L18&gt;0,N18*100/L18,0)</f>
        <v>37.172374756453706</v>
      </c>
      <c r="P18" s="24">
        <f t="shared" ref="P18:P26" ca="1" si="13">IF(M18&gt;0,N18*100/M18,0)</f>
        <v>73.571714507057266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3436205</v>
      </c>
      <c r="M20" s="32">
        <f t="shared" ca="1" si="15"/>
        <v>1736155</v>
      </c>
      <c r="N20" s="32">
        <f t="shared" ca="1" si="15"/>
        <v>1277319</v>
      </c>
      <c r="O20" s="31">
        <f t="shared" ca="1" si="12"/>
        <v>37.172374756453706</v>
      </c>
      <c r="P20" s="31">
        <f t="shared" ca="1" si="13"/>
        <v>73.571714507057266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3259205</v>
      </c>
      <c r="M22" s="44">
        <f t="shared" ca="1" si="18"/>
        <v>1736155</v>
      </c>
      <c r="N22" s="43">
        <f t="shared" ca="1" si="18"/>
        <v>1100319</v>
      </c>
      <c r="O22" s="43">
        <f t="shared" ca="1" si="17"/>
        <v>33.760349533091656</v>
      </c>
      <c r="P22" s="43">
        <f t="shared" ca="1" si="13"/>
        <v>63.376772235197897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2279400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979805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177000</v>
      </c>
      <c r="M26" s="52">
        <f t="shared" si="22"/>
        <v>0</v>
      </c>
      <c r="N26" s="52">
        <f t="shared" ca="1" si="22"/>
        <v>177000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3022346</v>
      </c>
      <c r="M28" s="25">
        <f t="shared" si="23"/>
        <v>0</v>
      </c>
      <c r="N28" s="25">
        <f t="shared" ca="1" si="23"/>
        <v>287669</v>
      </c>
      <c r="O28" s="24">
        <f t="shared" ref="O28:O30" ca="1" si="24">IF(L28&gt;0,N28*100/L28,0)</f>
        <v>9.5180697378791184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3022346</v>
      </c>
      <c r="M30" s="32">
        <f t="shared" si="27"/>
        <v>0</v>
      </c>
      <c r="N30" s="32">
        <f t="shared" ca="1" si="27"/>
        <v>287669</v>
      </c>
      <c r="O30" s="31">
        <f t="shared" ca="1" si="24"/>
        <v>9.5180697378791184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3022346</v>
      </c>
      <c r="M32" s="43">
        <f t="shared" si="30"/>
        <v>0</v>
      </c>
      <c r="N32" s="43">
        <f t="shared" ca="1" si="30"/>
        <v>287669</v>
      </c>
      <c r="O32" s="43">
        <f t="shared" ca="1" si="29"/>
        <v>9.5180697378791184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3022346</v>
      </c>
      <c r="M34" s="43">
        <f t="shared" si="32"/>
        <v>0</v>
      </c>
      <c r="N34" s="43">
        <f t="shared" ca="1" si="32"/>
        <v>287669</v>
      </c>
      <c r="O34" s="43">
        <f t="shared" ca="1" si="29"/>
        <v>9.5180697378791184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3436205</v>
      </c>
      <c r="M37" s="57">
        <f t="shared" ca="1" si="33"/>
        <v>1736155</v>
      </c>
      <c r="N37" s="57">
        <f t="shared" ca="1" si="33"/>
        <v>1277319</v>
      </c>
      <c r="O37" s="58">
        <f t="shared" ca="1" si="29"/>
        <v>37.172374756453706</v>
      </c>
      <c r="P37" s="58">
        <f t="shared" ca="1" si="25"/>
        <v>73.571714507057266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811700</v>
      </c>
      <c r="M41" s="81">
        <f t="shared" ca="1" si="34"/>
        <v>363500</v>
      </c>
      <c r="N41" s="81">
        <f t="shared" ca="1" si="34"/>
        <v>400781</v>
      </c>
      <c r="O41" s="80">
        <f t="shared" ref="O41:O43" ca="1" si="35">IF(L41&gt;0,N41*100/L41,0)</f>
        <v>49.375508192682027</v>
      </c>
      <c r="P41" s="80">
        <f t="shared" ref="P41:P43" ca="1" si="36">IF(M41&gt;0,N41*100/M41,0)</f>
        <v>110.25612104539202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811700</v>
      </c>
      <c r="M43" s="81">
        <f t="shared" ca="1" si="38"/>
        <v>363500</v>
      </c>
      <c r="N43" s="81">
        <f t="shared" ca="1" si="38"/>
        <v>400781</v>
      </c>
      <c r="O43" s="80">
        <f t="shared" ca="1" si="35"/>
        <v>49.375508192682027</v>
      </c>
      <c r="P43" s="80">
        <f t="shared" ca="1" si="36"/>
        <v>110.25612104539202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727100</v>
      </c>
      <c r="M45" s="93">
        <f ca="1">IFERROR(__xludf.DUMMYFUNCTION("IMPORTRANGE(""https://docs.google.com/spreadsheets/d/1Yj_ptqi66GCucihVvJfMjLAmec39IyEx_6qawtMGysU/edit?usp=sharing"",""สบก!Q49"")"),363500)</f>
        <v>363500</v>
      </c>
      <c r="N45" s="93">
        <f ca="1">IFERROR(__xludf.DUMMYFUNCTION("IMPORTRANGE(""https://docs.google.com/spreadsheets/d/1Yj_ptqi66GCucihVvJfMjLAmec39IyEx_6qawtMGysU/edit?usp=sharing"",""สบก!R49"")"),316181)</f>
        <v>316181</v>
      </c>
      <c r="O45" s="94">
        <f ca="1">IF(L45&gt;0,N45*100/L45,0)</f>
        <v>43.485215238619169</v>
      </c>
      <c r="P45" s="94">
        <f ca="1">IF(M45&gt;0,N45*100/M45,0)</f>
        <v>86.982393397524078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IFERROR(__xludf.DUMMYFUNCTION("IMPORTRANGE(""https://docs.google.com/spreadsheets/d/1Yj_ptqi66GCucihVvJfMjLAmec39IyEx_6qawtMGysU/edit?usp=sharing"",""สบก!M49"")"),727100)</f>
        <v>727100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IFERROR(__xludf.DUMMYFUNCTION("IMPORTRANGE(""https://docs.google.com/spreadsheets/d/1Yj_ptqi66GCucihVvJfMjLAmec39IyEx_6qawtMGysU/edit?usp=sharing"",""สบก!N49"")"),0)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IFERROR(__xludf.DUMMYFUNCTION("IMPORTRANGE(""https://docs.google.com/spreadsheets/d/1Yj_ptqi66GCucihVvJfMjLAmec39IyEx_6qawtMGysU/edit?usp=sharing"",""สบก!O49"")"),84600)</f>
        <v>84600</v>
      </c>
      <c r="M49" s="103"/>
      <c r="N49" s="93">
        <f ca="1">IFERROR(__xludf.DUMMYFUNCTION("IMPORTRANGE(""https://docs.google.com/spreadsheets/d/1Yj_ptqi66GCucihVvJfMjLAmec39IyEx_6qawtMGysU/edit?usp=sharing"",""สบก!S49"")"),84600)</f>
        <v>84600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787200</v>
      </c>
      <c r="M53" s="127">
        <f t="shared" ca="1" si="39"/>
        <v>407100</v>
      </c>
      <c r="N53" s="127">
        <f t="shared" ca="1" si="39"/>
        <v>206820</v>
      </c>
      <c r="O53" s="126">
        <f t="shared" ref="O53:O55" ca="1" si="40">IF(L53&gt;0,N53*100/L53,0)</f>
        <v>26.272865853658537</v>
      </c>
      <c r="P53" s="126">
        <f t="shared" ref="P53:P55" ca="1" si="41">IF(M53&gt;0,N53*100/M53,0)</f>
        <v>50.803242446573321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787200</v>
      </c>
      <c r="M55" s="127">
        <f t="shared" ca="1" si="43"/>
        <v>407100</v>
      </c>
      <c r="N55" s="127">
        <f t="shared" ca="1" si="43"/>
        <v>206820</v>
      </c>
      <c r="O55" s="126">
        <f t="shared" ca="1" si="40"/>
        <v>26.272865853658537</v>
      </c>
      <c r="P55" s="126">
        <f t="shared" ca="1" si="41"/>
        <v>50.803242446573321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787200</v>
      </c>
      <c r="M57" s="93">
        <f ca="1">IFERROR(__xludf.DUMMYFUNCTION("IMPORTRANGE(""https://docs.google.com/spreadsheets/d/1Yj_ptqi66GCucihVvJfMjLAmec39IyEx_6qawtMGysU/edit?usp=sharing"",""สบก!Z49"")"),407100)</f>
        <v>407100</v>
      </c>
      <c r="N57" s="93">
        <f ca="1">IFERROR(__xludf.DUMMYFUNCTION("IMPORTRANGE(""https://docs.google.com/spreadsheets/d/1Yj_ptqi66GCucihVvJfMjLAmec39IyEx_6qawtMGysU/edit?usp=sharing"",""สบก!AA49"")"),206820)</f>
        <v>206820</v>
      </c>
      <c r="O57" s="94">
        <f ca="1">IF(L57&gt;0,N57*100/L57,0)</f>
        <v>26.272865853658537</v>
      </c>
      <c r="P57" s="94">
        <f ca="1">IF(M57&gt;0,N57*100/M57,0)</f>
        <v>50.803242446573321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IFERROR(__xludf.DUMMYFUNCTION("IMPORTRANGE(""https://docs.google.com/spreadsheets/d/1Yj_ptqi66GCucihVvJfMjLAmec39IyEx_6qawtMGysU/edit?usp=sharing"",""สบก!V49"")"),787200)</f>
        <v>787200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IFERROR(__xludf.DUMMYFUNCTION("IMPORTRANGE(""https://docs.google.com/spreadsheets/d/1Yj_ptqi66GCucihVvJfMjLAmec39IyEx_6qawtMGysU/edit?usp=sharing"",""สบก!W49"")"),0)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IFERROR(__xludf.DUMMYFUNCTION("IMPORTRANGE(""https://docs.google.com/spreadsheets/d/1Yj_ptqi66GCucihVvJfMjLAmec39IyEx_6qawtMGysU/edit?usp=sharing"",""สบก!X49"")"),0)</f>
        <v>0</v>
      </c>
      <c r="M61" s="103"/>
      <c r="N61" s="93">
        <f ca="1">IFERROR(__xludf.DUMMYFUNCTION("IMPORTRANGE(""https://docs.google.com/spreadsheets/d/1Yj_ptqi66GCucihVvJfMjLAmec39IyEx_6qawtMGysU/edit?usp=sharing"",""สบก!AB49"")"),0)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IFERROR(__xludf.DUMMYFUNCTION("IMPORTRANGE(""https://docs.google.com/spreadsheets/d/1XL5vhW3sbDhbH9Cz0tuDiY8C3ctxq1tqvaCgkFb8cCA/edit?usp=sharing"",""เลย!I9"")"),0)</f>
        <v>0</v>
      </c>
      <c r="J64" s="148">
        <f ca="1">IFERROR(__xludf.DUMMYFUNCTION("IMPORTRANGE(""https://docs.google.com/spreadsheets/d/1XL5vhW3sbDhbH9Cz0tuDiY8C3ctxq1tqvaCgkFb8cCA/edit?usp=sharing"",""เลย!J9"")"),0)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IFERROR(__xludf.DUMMYFUNCTION("IMPORTRANGE(""https://docs.google.com/spreadsheets/d/1XL5vhW3sbDhbH9Cz0tuDiY8C3ctxq1tqvaCgkFb8cCA/edit?usp=sharing"",""เลย!I10"")"),0)</f>
        <v>0</v>
      </c>
      <c r="J65" s="148">
        <f ca="1">IFERROR(__xludf.DUMMYFUNCTION("IMPORTRANGE(""https://docs.google.com/spreadsheets/d/1XL5vhW3sbDhbH9Cz0tuDiY8C3ctxq1tqvaCgkFb8cCA/edit?usp=sharing"",""เลย!J10"")"),0)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IFERROR(__xludf.DUMMYFUNCTION("IMPORTRANGE(""https://docs.google.com/spreadsheets/d/1Yj_ptqi66GCucihVvJfMjLAmec39IyEx_6qawtMGysU/edit?usp=sharing"",""สบก!AI49"")"),0)</f>
        <v>0</v>
      </c>
      <c r="N70" s="177">
        <f ca="1">IFERROR(__xludf.DUMMYFUNCTION("IMPORTRANGE(""https://docs.google.com/spreadsheets/d/1Yj_ptqi66GCucihVvJfMjLAmec39IyEx_6qawtMGysU/edit?usp=sharing"",""สบก!AJ49"")"),0)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IFERROR(__xludf.DUMMYFUNCTION("IMPORTRANGE(""https://docs.google.com/spreadsheets/d/1Yj_ptqi66GCucihVvJfMjLAmec39IyEx_6qawtMGysU/edit?usp=sharing"",""สบก!AE49"")"),0)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IFERROR(__xludf.DUMMYFUNCTION("IMPORTRANGE(""https://docs.google.com/spreadsheets/d/1Yj_ptqi66GCucihVvJfMjLAmec39IyEx_6qawtMGysU/edit?usp=sharing"",""สบก!AF49"")"),0)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IFERROR(__xludf.DUMMYFUNCTION("IMPORTRANGE(""https://docs.google.com/spreadsheets/d/1Yj_ptqi66GCucihVvJfMjLAmec39IyEx_6qawtMGysU/edit?usp=sharing"",""สบก!AG49"")"),0)</f>
        <v>0</v>
      </c>
      <c r="M74" s="103"/>
      <c r="N74" s="93">
        <f ca="1">IFERROR(__xludf.DUMMYFUNCTION("IMPORTRANGE(""https://docs.google.com/spreadsheets/d/1Yj_ptqi66GCucihVvJfMjLAmec39IyEx_6qawtMGysU/edit?usp=sharing"",""สบก!AK49"")"),0)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IFERROR(__xludf.DUMMYFUNCTION("IMPORTRANGE(""https://docs.google.com/spreadsheets/d/1XL5vhW3sbDhbH9Cz0tuDiY8C3ctxq1tqvaCgkFb8cCA/edit?usp=sharing"",""เลย!J16"")"),0)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IFERROR(__xludf.DUMMYFUNCTION("IMPORTRANGE(""https://docs.google.com/spreadsheets/d/1XL5vhW3sbDhbH9Cz0tuDiY8C3ctxq1tqvaCgkFb8cCA/edit?usp=sharing"",""เลย!J17"")"),0)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IFERROR(__xludf.DUMMYFUNCTION("IMPORTRANGE(""https://docs.google.com/spreadsheets/d/1XL5vhW3sbDhbH9Cz0tuDiY8C3ctxq1tqvaCgkFb8cCA/edit?usp=sharing"",""เลย!J18"")"),0)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IFERROR(__xludf.DUMMYFUNCTION("IMPORTRANGE(""https://docs.google.com/spreadsheets/d/1XL5vhW3sbDhbH9Cz0tuDiY8C3ctxq1tqvaCgkFb8cCA/edit?usp=sharing"",""เลย!J19"")"),0)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IFERROR(__xludf.DUMMYFUNCTION("IMPORTRANGE(""https://docs.google.com/spreadsheets/d/1XL5vhW3sbDhbH9Cz0tuDiY8C3ctxq1tqvaCgkFb8cCA/edit?usp=sharing"",""เลย!I20"")"),0)</f>
        <v>0</v>
      </c>
      <c r="J80" s="210">
        <f ca="1">IFERROR(__xludf.DUMMYFUNCTION("IMPORTRANGE(""https://docs.google.com/spreadsheets/d/1XL5vhW3sbDhbH9Cz0tuDiY8C3ctxq1tqvaCgkFb8cCA/edit?usp=sharing"",""เลย!J20"")"),0)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IFERROR(__xludf.DUMMYFUNCTION("IMPORTRANGE(""https://docs.google.com/spreadsheets/d/1XL5vhW3sbDhbH9Cz0tuDiY8C3ctxq1tqvaCgkFb8cCA/edit?usp=sharing"",""เลย!I21"")"),0)</f>
        <v>0</v>
      </c>
      <c r="J81" s="210">
        <f ca="1">IFERROR(__xludf.DUMMYFUNCTION("IMPORTRANGE(""https://docs.google.com/spreadsheets/d/1XL5vhW3sbDhbH9Cz0tuDiY8C3ctxq1tqvaCgkFb8cCA/edit?usp=sharing"",""เลย!J21"")"),0)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IFERROR(__xludf.DUMMYFUNCTION("IMPORTRANGE(""https://docs.google.com/spreadsheets/d/1XL5vhW3sbDhbH9Cz0tuDiY8C3ctxq1tqvaCgkFb8cCA/edit?usp=sharing"",""เลย!I22"")"),0)</f>
        <v>0</v>
      </c>
      <c r="J82" s="213">
        <f ca="1">IFERROR(__xludf.DUMMYFUNCTION("IMPORTRANGE(""https://docs.google.com/spreadsheets/d/1XL5vhW3sbDhbH9Cz0tuDiY8C3ctxq1tqvaCgkFb8cCA/edit?usp=sharing"",""เลย!J22"")"),0)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IFERROR(__xludf.DUMMYFUNCTION("IMPORTRANGE(""https://docs.google.com/spreadsheets/d/1XL5vhW3sbDhbH9Cz0tuDiY8C3ctxq1tqvaCgkFb8cCA/edit?usp=sharing"",""เลย!I23"")"),0)</f>
        <v>0</v>
      </c>
      <c r="J83" s="213">
        <f ca="1">IFERROR(__xludf.DUMMYFUNCTION("IMPORTRANGE(""https://docs.google.com/spreadsheets/d/1XL5vhW3sbDhbH9Cz0tuDiY8C3ctxq1tqvaCgkFb8cCA/edit?usp=sharing"",""เลย!J23"")"),0)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IFERROR(__xludf.DUMMYFUNCTION("IMPORTRANGE(""https://docs.google.com/spreadsheets/d/1XL5vhW3sbDhbH9Cz0tuDiY8C3ctxq1tqvaCgkFb8cCA/edit?usp=sharing"",""เลย!I24"")"),0)</f>
        <v>0</v>
      </c>
      <c r="J84" s="198">
        <f ca="1">IFERROR(__xludf.DUMMYFUNCTION("IMPORTRANGE(""https://docs.google.com/spreadsheets/d/1XL5vhW3sbDhbH9Cz0tuDiY8C3ctxq1tqvaCgkFb8cCA/edit?usp=sharing"",""เลย!J24"")"),0)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IFERROR(__xludf.DUMMYFUNCTION("IMPORTRANGE(""https://docs.google.com/spreadsheets/d/1XL5vhW3sbDhbH9Cz0tuDiY8C3ctxq1tqvaCgkFb8cCA/edit?usp=sharing"",""เลย!I25"")"),0)</f>
        <v>0</v>
      </c>
      <c r="J85" s="198">
        <f ca="1">IFERROR(__xludf.DUMMYFUNCTION("IMPORTRANGE(""https://docs.google.com/spreadsheets/d/1XL5vhW3sbDhbH9Cz0tuDiY8C3ctxq1tqvaCgkFb8cCA/edit?usp=sharing"",""เลย!J25"")"),0)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IFERROR(__xludf.DUMMYFUNCTION("IMPORTRANGE(""https://docs.google.com/spreadsheets/d/1XL5vhW3sbDhbH9Cz0tuDiY8C3ctxq1tqvaCgkFb8cCA/edit?usp=sharing"",""เลย!I26"")"),0)</f>
        <v>0</v>
      </c>
      <c r="J86" s="213">
        <f ca="1">IFERROR(__xludf.DUMMYFUNCTION("IMPORTRANGE(""https://docs.google.com/spreadsheets/d/1XL5vhW3sbDhbH9Cz0tuDiY8C3ctxq1tqvaCgkFb8cCA/edit?usp=sharing"",""เลย!J26"")"),0)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IFERROR(__xludf.DUMMYFUNCTION("IMPORTRANGE(""https://docs.google.com/spreadsheets/d/1XL5vhW3sbDhbH9Cz0tuDiY8C3ctxq1tqvaCgkFb8cCA/edit?usp=sharing"",""เลย!I27"")"),0)</f>
        <v>0</v>
      </c>
      <c r="J87" s="213">
        <f ca="1">IFERROR(__xludf.DUMMYFUNCTION("IMPORTRANGE(""https://docs.google.com/spreadsheets/d/1XL5vhW3sbDhbH9Cz0tuDiY8C3ctxq1tqvaCgkFb8cCA/edit?usp=sharing"",""เลย!J27"")"),0)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IFERROR(__xludf.DUMMYFUNCTION("IMPORTRANGE(""https://docs.google.com/spreadsheets/d/1XL5vhW3sbDhbH9Cz0tuDiY8C3ctxq1tqvaCgkFb8cCA/edit?usp=sharing"",""เลย!I28"")"),0)</f>
        <v>0</v>
      </c>
      <c r="J88" s="213">
        <f ca="1">IFERROR(__xludf.DUMMYFUNCTION("IMPORTRANGE(""https://docs.google.com/spreadsheets/d/1XL5vhW3sbDhbH9Cz0tuDiY8C3ctxq1tqvaCgkFb8cCA/edit?usp=sharing"",""เลย!J28"")"),0)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IFERROR(__xludf.DUMMYFUNCTION("IMPORTRANGE(""https://docs.google.com/spreadsheets/d/1XL5vhW3sbDhbH9Cz0tuDiY8C3ctxq1tqvaCgkFb8cCA/edit?usp=sharing"",""เลย!J29"")"),0)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IFERROR(__xludf.DUMMYFUNCTION("IMPORTRANGE(""https://docs.google.com/spreadsheets/d/1XL5vhW3sbDhbH9Cz0tuDiY8C3ctxq1tqvaCgkFb8cCA/edit?usp=sharing"",""เลย!J30"")"),0)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IFERROR(__xludf.DUMMYFUNCTION("IMPORTRANGE(""https://docs.google.com/spreadsheets/d/1XL5vhW3sbDhbH9Cz0tuDiY8C3ctxq1tqvaCgkFb8cCA/edit?usp=sharing"",""เลย!I32"")"),4)</f>
        <v>4</v>
      </c>
      <c r="J92" s="148">
        <f ca="1">IFERROR(__xludf.DUMMYFUNCTION("IMPORTRANGE(""https://docs.google.com/spreadsheets/d/1XL5vhW3sbDhbH9Cz0tuDiY8C3ctxq1tqvaCgkFb8cCA/edit?usp=sharing"",""เลย!J32"")"),0)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IFERROR(__xludf.DUMMYFUNCTION("IMPORTRANGE(""https://docs.google.com/spreadsheets/d/1XL5vhW3sbDhbH9Cz0tuDiY8C3ctxq1tqvaCgkFb8cCA/edit?usp=sharing"",""เลย!I33"")"),1)</f>
        <v>1</v>
      </c>
      <c r="J93" s="148">
        <f ca="1">IFERROR(__xludf.DUMMYFUNCTION("IMPORTRANGE(""https://docs.google.com/spreadsheets/d/1XL5vhW3sbDhbH9Cz0tuDiY8C3ctxq1tqvaCgkFb8cCA/edit?usp=sharing"",""เลย!J33"")"),0)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98320</v>
      </c>
      <c r="O94" s="157">
        <f t="shared" ref="O94:O96" ca="1" si="53">IF(L94&gt;0,N94*100/L94,0)</f>
        <v>45.836829836829835</v>
      </c>
      <c r="P94" s="157">
        <f t="shared" ref="P94:P96" ca="1" si="54">IF(M94&gt;0,N94*100/M94,0)</f>
        <v>143.05252437072602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98320</v>
      </c>
      <c r="O96" s="162">
        <f t="shared" ca="1" si="53"/>
        <v>45.836829836829835</v>
      </c>
      <c r="P96" s="162">
        <f t="shared" ca="1" si="54"/>
        <v>143.05252437072602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IFERROR(__xludf.DUMMYFUNCTION("IMPORTRANGE(""https://docs.google.com/spreadsheets/d/1Yj_ptqi66GCucihVvJfMjLAmec39IyEx_6qawtMGysU/edit?usp=sharing"",""สบก!AR49"")"),68730)</f>
        <v>68730</v>
      </c>
      <c r="N98" s="177">
        <f ca="1">IFERROR(__xludf.DUMMYFUNCTION("IMPORTRANGE(""https://docs.google.com/spreadsheets/d/1Yj_ptqi66GCucihVvJfMjLAmec39IyEx_6qawtMGysU/edit?usp=sharing"",""สบก!AS49"")"),5920)</f>
        <v>5920</v>
      </c>
      <c r="O98" s="178">
        <f ca="1">IF(L98&gt;0,N98*100/L98,0)</f>
        <v>4.8484848484848486</v>
      </c>
      <c r="P98" s="178">
        <f ca="1">IF(M98&gt;0,N98*100/M98,0)</f>
        <v>8.613414811581551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IFERROR(__xludf.DUMMYFUNCTION("IMPORTRANGE(""https://docs.google.com/spreadsheets/d/1Yj_ptqi66GCucihVvJfMjLAmec39IyEx_6qawtMGysU/edit?usp=sharing"",""สบก!AN49"")"),0)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IFERROR(__xludf.DUMMYFUNCTION("IMPORTRANGE(""https://docs.google.com/spreadsheets/d/1Yj_ptqi66GCucihVvJfMjLAmec39IyEx_6qawtMGysU/edit?usp=sharing"",""สบก!AO49"")"),122100)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IFERROR(__xludf.DUMMYFUNCTION("IMPORTRANGE(""https://docs.google.com/spreadsheets/d/1Yj_ptqi66GCucihVvJfMjLAmec39IyEx_6qawtMGysU/edit?usp=sharing"",""สบก!AP49"")"),92400)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IFERROR(__xludf.DUMMYFUNCTION("IMPORTRANGE(""https://docs.google.com/spreadsheets/d/1Yj_ptqi66GCucihVvJfMjLAmec39IyEx_6qawtMGysU/edit?usp=sharing"",""สบก!AT49"")"),92400)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IFERROR(__xludf.DUMMYFUNCTION("IMPORTRANGE(""https://docs.google.com/spreadsheets/d/1XL5vhW3sbDhbH9Cz0tuDiY8C3ctxq1tqvaCgkFb8cCA/edit?usp=sharing"",""เลย!J39"")"),0)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IFERROR(__xludf.DUMMYFUNCTION("IMPORTRANGE(""https://docs.google.com/spreadsheets/d/1XL5vhW3sbDhbH9Cz0tuDiY8C3ctxq1tqvaCgkFb8cCA/edit?usp=sharing"",""เลย!J40"")"),1)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IFERROR(__xludf.DUMMYFUNCTION("IMPORTRANGE(""https://docs.google.com/spreadsheets/d/1XL5vhW3sbDhbH9Cz0tuDiY8C3ctxq1tqvaCgkFb8cCA/edit?usp=sharing"",""เลย!J41"")"),1)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IFERROR(__xludf.DUMMYFUNCTION("IMPORTRANGE(""https://docs.google.com/spreadsheets/d/1XL5vhW3sbDhbH9Cz0tuDiY8C3ctxq1tqvaCgkFb8cCA/edit?usp=sharing"",""เลย!J42"")"),1)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IFERROR(__xludf.DUMMYFUNCTION("IMPORTRANGE(""https://docs.google.com/spreadsheets/d/1XL5vhW3sbDhbH9Cz0tuDiY8C3ctxq1tqvaCgkFb8cCA/edit?usp=sharing"",""เลย!I43"")"),1)</f>
        <v>1</v>
      </c>
      <c r="J108" s="213">
        <f ca="1">IFERROR(__xludf.DUMMYFUNCTION("IMPORTRANGE(""https://docs.google.com/spreadsheets/d/1XL5vhW3sbDhbH9Cz0tuDiY8C3ctxq1tqvaCgkFb8cCA/edit?usp=sharing"",""เลย!J43"")"),0)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IFERROR(__xludf.DUMMYFUNCTION("IMPORTRANGE(""https://docs.google.com/spreadsheets/d/1XL5vhW3sbDhbH9Cz0tuDiY8C3ctxq1tqvaCgkFb8cCA/edit?usp=sharing"",""เลย!I44"")"),4)</f>
        <v>4</v>
      </c>
      <c r="J109" s="213">
        <f ca="1">IFERROR(__xludf.DUMMYFUNCTION("IMPORTRANGE(""https://docs.google.com/spreadsheets/d/1XL5vhW3sbDhbH9Cz0tuDiY8C3ctxq1tqvaCgkFb8cCA/edit?usp=sharing"",""เลย!J44"")"),0)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IFERROR(__xludf.DUMMYFUNCTION("IMPORTRANGE(""https://docs.google.com/spreadsheets/d/1XL5vhW3sbDhbH9Cz0tuDiY8C3ctxq1tqvaCgkFb8cCA/edit?usp=sharing"",""เลย!I45"")"),4)</f>
        <v>4</v>
      </c>
      <c r="J110" s="213">
        <f ca="1">IFERROR(__xludf.DUMMYFUNCTION("IMPORTRANGE(""https://docs.google.com/spreadsheets/d/1XL5vhW3sbDhbH9Cz0tuDiY8C3ctxq1tqvaCgkFb8cCA/edit?usp=sharing"",""เลย!J45"")"),4)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IFERROR(__xludf.DUMMYFUNCTION("IMPORTRANGE(""https://docs.google.com/spreadsheets/d/1XL5vhW3sbDhbH9Cz0tuDiY8C3ctxq1tqvaCgkFb8cCA/edit?usp=sharing"",""เลย!I46"")"),4)</f>
        <v>4</v>
      </c>
      <c r="J111" s="213">
        <f ca="1">IFERROR(__xludf.DUMMYFUNCTION("IMPORTRANGE(""https://docs.google.com/spreadsheets/d/1XL5vhW3sbDhbH9Cz0tuDiY8C3ctxq1tqvaCgkFb8cCA/edit?usp=sharing"",""เลย!J46"")"),0)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IFERROR(__xludf.DUMMYFUNCTION("IMPORTRANGE(""https://docs.google.com/spreadsheets/d/1XL5vhW3sbDhbH9Cz0tuDiY8C3ctxq1tqvaCgkFb8cCA/edit?usp=sharing"",""เลย!I47"")"),4)</f>
        <v>4</v>
      </c>
      <c r="J112" s="213">
        <f ca="1">IFERROR(__xludf.DUMMYFUNCTION("IMPORTRANGE(""https://docs.google.com/spreadsheets/d/1XL5vhW3sbDhbH9Cz0tuDiY8C3ctxq1tqvaCgkFb8cCA/edit?usp=sharing"",""เลย!J47"")"),0)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IFERROR(__xludf.DUMMYFUNCTION("IMPORTRANGE(""https://docs.google.com/spreadsheets/d/1XL5vhW3sbDhbH9Cz0tuDiY8C3ctxq1tqvaCgkFb8cCA/edit?usp=sharing"",""เลย!I48"")"),1)</f>
        <v>1</v>
      </c>
      <c r="J113" s="213">
        <f ca="1">IFERROR(__xludf.DUMMYFUNCTION("IMPORTRANGE(""https://docs.google.com/spreadsheets/d/1XL5vhW3sbDhbH9Cz0tuDiY8C3ctxq1tqvaCgkFb8cCA/edit?usp=sharing"",""เลย!J48"")"),0)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IFERROR(__xludf.DUMMYFUNCTION("IMPORTRANGE(""https://docs.google.com/spreadsheets/d/1XL5vhW3sbDhbH9Cz0tuDiY8C3ctxq1tqvaCgkFb8cCA/edit?usp=sharing"",""เลย!J49"")"),0)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IFERROR(__xludf.DUMMYFUNCTION("IMPORTRANGE(""https://docs.google.com/spreadsheets/d/1XL5vhW3sbDhbH9Cz0tuDiY8C3ctxq1tqvaCgkFb8cCA/edit?usp=sharing"",""เลย!J50"")"),0)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IFERROR(__xludf.DUMMYFUNCTION("IMPORTRANGE(""https://docs.google.com/spreadsheets/d/1XL5vhW3sbDhbH9Cz0tuDiY8C3ctxq1tqvaCgkFb8cCA/edit?usp=sharing"",""เลย!I52"")"),0)</f>
        <v>0</v>
      </c>
      <c r="J117" s="148">
        <f ca="1">IFERROR(__xludf.DUMMYFUNCTION("IMPORTRANGE(""https://docs.google.com/spreadsheets/d/1XL5vhW3sbDhbH9Cz0tuDiY8C3ctxq1tqvaCgkFb8cCA/edit?usp=sharing"",""เลย!J52"")"),0)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IFERROR(__xludf.DUMMYFUNCTION("IMPORTRANGE(""https://docs.google.com/spreadsheets/d/1Yj_ptqi66GCucihVvJfMjLAmec39IyEx_6qawtMGysU/edit?usp=sharing"",""สบก!BA49"")"),0)</f>
        <v>0</v>
      </c>
      <c r="N122" s="177">
        <f ca="1">IFERROR(__xludf.DUMMYFUNCTION("IMPORTRANGE(""https://docs.google.com/spreadsheets/d/1Yj_ptqi66GCucihVvJfMjLAmec39IyEx_6qawtMGysU/edit?usp=sharing"",""สบก!BB49"")"),0)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IFERROR(__xludf.DUMMYFUNCTION("IMPORTRANGE(""https://docs.google.com/spreadsheets/d/1Yj_ptqi66GCucihVvJfMjLAmec39IyEx_6qawtMGysU/edit?usp=sharing"",""สบก!AW49"")"),0)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IFERROR(__xludf.DUMMYFUNCTION("IMPORTRANGE(""https://docs.google.com/spreadsheets/d/1Yj_ptqi66GCucihVvJfMjLAmec39IyEx_6qawtMGysU/edit?usp=sharing"",""สบก!AX49"")"),0)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IFERROR(__xludf.DUMMYFUNCTION("IMPORTRANGE(""https://docs.google.com/spreadsheets/d/1Yj_ptqi66GCucihVvJfMjLAmec39IyEx_6qawtMGysU/edit?usp=sharing"",""สบก!AY49"")"),0)</f>
        <v>0</v>
      </c>
      <c r="M126" s="103"/>
      <c r="N126" s="93">
        <f ca="1">IFERROR(__xludf.DUMMYFUNCTION("IMPORTRANGE(""https://docs.google.com/spreadsheets/d/1Yj_ptqi66GCucihVvJfMjLAmec39IyEx_6qawtMGysU/edit?usp=sharing"",""สบก!BC49"")"),0)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IFERROR(__xludf.DUMMYFUNCTION("IMPORTRANGE(""https://docs.google.com/spreadsheets/d/1XL5vhW3sbDhbH9Cz0tuDiY8C3ctxq1tqvaCgkFb8cCA/edit?usp=sharing"",""เลย!J58"")"),0)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IFERROR(__xludf.DUMMYFUNCTION("IMPORTRANGE(""https://docs.google.com/spreadsheets/d/1XL5vhW3sbDhbH9Cz0tuDiY8C3ctxq1tqvaCgkFb8cCA/edit?usp=sharing"",""เลย!J59"")"),0)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IFERROR(__xludf.DUMMYFUNCTION("IMPORTRANGE(""https://docs.google.com/spreadsheets/d/1XL5vhW3sbDhbH9Cz0tuDiY8C3ctxq1tqvaCgkFb8cCA/edit?usp=sharing"",""เลย!J60"")"),0)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IFERROR(__xludf.DUMMYFUNCTION("IMPORTRANGE(""https://docs.google.com/spreadsheets/d/1XL5vhW3sbDhbH9Cz0tuDiY8C3ctxq1tqvaCgkFb8cCA/edit?usp=sharing"",""เลย!J61"")"),0)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IFERROR(__xludf.DUMMYFUNCTION("IMPORTRANGE(""https://docs.google.com/spreadsheets/d/1XL5vhW3sbDhbH9Cz0tuDiY8C3ctxq1tqvaCgkFb8cCA/edit?usp=sharing"",""เลย!I62"")"),0)</f>
        <v>0</v>
      </c>
      <c r="J132" s="213">
        <f ca="1">IFERROR(__xludf.DUMMYFUNCTION("IMPORTRANGE(""https://docs.google.com/spreadsheets/d/1XL5vhW3sbDhbH9Cz0tuDiY8C3ctxq1tqvaCgkFb8cCA/edit?usp=sharing"",""เลย!J62"")"),0)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IFERROR(__xludf.DUMMYFUNCTION("IMPORTRANGE(""https://docs.google.com/spreadsheets/d/1XL5vhW3sbDhbH9Cz0tuDiY8C3ctxq1tqvaCgkFb8cCA/edit?usp=sharing"",""เลย!I63"")"),0)</f>
        <v>0</v>
      </c>
      <c r="J133" s="213">
        <f ca="1">IFERROR(__xludf.DUMMYFUNCTION("IMPORTRANGE(""https://docs.google.com/spreadsheets/d/1XL5vhW3sbDhbH9Cz0tuDiY8C3ctxq1tqvaCgkFb8cCA/edit?usp=sharing"",""เลย!J63"")"),0)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IFERROR(__xludf.DUMMYFUNCTION("IMPORTRANGE(""https://docs.google.com/spreadsheets/d/1XL5vhW3sbDhbH9Cz0tuDiY8C3ctxq1tqvaCgkFb8cCA/edit?usp=sharing"",""เลย!J64"")"),0)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IFERROR(__xludf.DUMMYFUNCTION("IMPORTRANGE(""https://docs.google.com/spreadsheets/d/1XL5vhW3sbDhbH9Cz0tuDiY8C3ctxq1tqvaCgkFb8cCA/edit?usp=sharing"",""เลย!J65"")"),0)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IFERROR(__xludf.DUMMYFUNCTION("IMPORTRANGE(""https://docs.google.com/spreadsheets/d/1XL5vhW3sbDhbH9Cz0tuDiY8C3ctxq1tqvaCgkFb8cCA/edit?usp=sharing"",""เลย!I68"")"),15)</f>
        <v>15</v>
      </c>
      <c r="J138" s="276">
        <f ca="1">IFERROR(__xludf.DUMMYFUNCTION("IMPORTRANGE(""https://docs.google.com/spreadsheets/d/1XL5vhW3sbDhbH9Cz0tuDiY8C3ctxq1tqvaCgkFb8cCA/edit?usp=sharing"",""เลย!J68"")"),0)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581800</v>
      </c>
      <c r="M140" s="158">
        <f t="shared" ca="1" si="64"/>
        <v>296350</v>
      </c>
      <c r="N140" s="158">
        <f t="shared" ca="1" si="64"/>
        <v>175906</v>
      </c>
      <c r="O140" s="157">
        <f t="shared" ref="O140:O142" ca="1" si="65">IF(L140&gt;0,N140*100/L140,0)</f>
        <v>30.234788587143349</v>
      </c>
      <c r="P140" s="157">
        <f t="shared" ref="P140:P142" ca="1" si="66">IF(M140&gt;0,N140*100/M140,0)</f>
        <v>59.357516450143414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581800</v>
      </c>
      <c r="M142" s="163">
        <f t="shared" ca="1" si="68"/>
        <v>296350</v>
      </c>
      <c r="N142" s="163">
        <f t="shared" ca="1" si="68"/>
        <v>175906</v>
      </c>
      <c r="O142" s="162">
        <f t="shared" ca="1" si="65"/>
        <v>30.234788587143349</v>
      </c>
      <c r="P142" s="162">
        <f t="shared" ca="1" si="66"/>
        <v>59.357516450143414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581800</v>
      </c>
      <c r="M144" s="176">
        <f ca="1">IFERROR(__xludf.DUMMYFUNCTION("IMPORTRANGE(""https://docs.google.com/spreadsheets/d/1Yj_ptqi66GCucihVvJfMjLAmec39IyEx_6qawtMGysU/edit?usp=sharing"",""สบก!BJ49"")"),296350)</f>
        <v>296350</v>
      </c>
      <c r="N144" s="177">
        <f ca="1">IFERROR(__xludf.DUMMYFUNCTION("IMPORTRANGE(""https://docs.google.com/spreadsheets/d/1Yj_ptqi66GCucihVvJfMjLAmec39IyEx_6qawtMGysU/edit?usp=sharing"",""สบก!BK49"")"),175906)</f>
        <v>175906</v>
      </c>
      <c r="O144" s="178">
        <f ca="1">IF(L144&gt;0,N144*100/L144,0)</f>
        <v>30.234788587143349</v>
      </c>
      <c r="P144" s="178">
        <f ca="1">IF(M144&gt;0,N144*100/M144,0)</f>
        <v>59.357516450143414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IFERROR(__xludf.DUMMYFUNCTION("IMPORTRANGE(""https://docs.google.com/spreadsheets/d/1Yj_ptqi66GCucihVvJfMjLAmec39IyEx_6qawtMGysU/edit?usp=sharing"",""สบก!BF49"")"),459100)</f>
        <v>459100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IFERROR(__xludf.DUMMYFUNCTION("IMPORTRANGE(""https://docs.google.com/spreadsheets/d/1Yj_ptqi66GCucihVvJfMjLAmec39IyEx_6qawtMGysU/edit?usp=sharing"",""สบก!BG49"")"),122700)</f>
        <v>122700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IFERROR(__xludf.DUMMYFUNCTION("IMPORTRANGE(""https://docs.google.com/spreadsheets/d/1Yj_ptqi66GCucihVvJfMjLAmec39IyEx_6qawtMGysU/edit?usp=sharing"",""สบก!BH49"")"),0)</f>
        <v>0</v>
      </c>
      <c r="M148" s="103"/>
      <c r="N148" s="93">
        <f ca="1">IFERROR(__xludf.DUMMYFUNCTION("IMPORTRANGE(""https://docs.google.com/spreadsheets/d/1Yj_ptqi66GCucihVvJfMjLAmec39IyEx_6qawtMGysU/edit?usp=sharing"",""สบก!BL49"")"),0)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IFERROR(__xludf.DUMMYFUNCTION("IMPORTRANGE(""https://docs.google.com/spreadsheets/d/1XL5vhW3sbDhbH9Cz0tuDiY8C3ctxq1tqvaCgkFb8cCA/edit?usp=sharing"",""เลย!I74"")"),4)</f>
        <v>4</v>
      </c>
      <c r="J149" s="284">
        <f ca="1">IFERROR(__xludf.DUMMYFUNCTION("IMPORTRANGE(""https://docs.google.com/spreadsheets/d/1XL5vhW3sbDhbH9Cz0tuDiY8C3ctxq1tqvaCgkFb8cCA/edit?usp=sharing"",""เลย!J74"")"),1)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IFERROR(__xludf.DUMMYFUNCTION("IMPORTRANGE(""https://docs.google.com/spreadsheets/d/1XL5vhW3sbDhbH9Cz0tuDiY8C3ctxq1tqvaCgkFb8cCA/edit?usp=sharing"",""เลย!J79"")"),0)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IFERROR(__xludf.DUMMYFUNCTION("IMPORTRANGE(""https://docs.google.com/spreadsheets/d/1XL5vhW3sbDhbH9Cz0tuDiY8C3ctxq1tqvaCgkFb8cCA/edit?usp=sharing"",""เลย!J80"")"),1)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IFERROR(__xludf.DUMMYFUNCTION("IMPORTRANGE(""https://docs.google.com/spreadsheets/d/1XL5vhW3sbDhbH9Cz0tuDiY8C3ctxq1tqvaCgkFb8cCA/edit?usp=sharing"",""เลย!J81"")"),0)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IFERROR(__xludf.DUMMYFUNCTION("IMPORTRANGE(""https://docs.google.com/spreadsheets/d/1XL5vhW3sbDhbH9Cz0tuDiY8C3ctxq1tqvaCgkFb8cCA/edit?usp=sharing"",""เลย!J82"")"),0)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IFERROR(__xludf.DUMMYFUNCTION("IMPORTRANGE(""https://docs.google.com/spreadsheets/d/1XL5vhW3sbDhbH9Cz0tuDiY8C3ctxq1tqvaCgkFb8cCA/edit?usp=sharing"",""เลย!I83"")"),4)</f>
        <v>4</v>
      </c>
      <c r="J158" s="198">
        <f ca="1">IFERROR(__xludf.DUMMYFUNCTION("IMPORTRANGE(""https://docs.google.com/spreadsheets/d/1XL5vhW3sbDhbH9Cz0tuDiY8C3ctxq1tqvaCgkFb8cCA/edit?usp=sharing"",""เลย!J83"")"),1)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IFERROR(__xludf.DUMMYFUNCTION("IMPORTRANGE(""https://docs.google.com/spreadsheets/d/1XL5vhW3sbDhbH9Cz0tuDiY8C3ctxq1tqvaCgkFb8cCA/edit?usp=sharing"",""เลย!J84"")"),77)</f>
        <v>77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IFERROR(__xludf.DUMMYFUNCTION("IMPORTRANGE(""https://docs.google.com/spreadsheets/d/1XL5vhW3sbDhbH9Cz0tuDiY8C3ctxq1tqvaCgkFb8cCA/edit?usp=sharing"",""เลย!J85"")"),77)</f>
        <v>77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IFERROR(__xludf.DUMMYFUNCTION("IMPORTRANGE(""https://docs.google.com/spreadsheets/d/1XL5vhW3sbDhbH9Cz0tuDiY8C3ctxq1tqvaCgkFb8cCA/edit?usp=sharing"",""เลย!J86"")"),0)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IFERROR(__xludf.DUMMYFUNCTION("IMPORTRANGE(""https://docs.google.com/spreadsheets/d/1XL5vhW3sbDhbH9Cz0tuDiY8C3ctxq1tqvaCgkFb8cCA/edit?usp=sharing"",""เลย!J87"")"),0)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IFERROR(__xludf.DUMMYFUNCTION("IMPORTRANGE(""https://docs.google.com/spreadsheets/d/1XL5vhW3sbDhbH9Cz0tuDiY8C3ctxq1tqvaCgkFb8cCA/edit?usp=sharing"",""เลย!J88"")"),0)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IFERROR(__xludf.DUMMYFUNCTION("IMPORTRANGE(""https://docs.google.com/spreadsheets/d/1XL5vhW3sbDhbH9Cz0tuDiY8C3ctxq1tqvaCgkFb8cCA/edit?usp=sharing"",""เลย!I89"")"),2)</f>
        <v>2</v>
      </c>
      <c r="J164" s="292">
        <f ca="1">IFERROR(__xludf.DUMMYFUNCTION("IMPORTRANGE(""https://docs.google.com/spreadsheets/d/1XL5vhW3sbDhbH9Cz0tuDiY8C3ctxq1tqvaCgkFb8cCA/edit?usp=sharing"",""เลย!J89"")"),2)</f>
        <v>2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IFERROR(__xludf.DUMMYFUNCTION("IMPORTRANGE(""https://docs.google.com/spreadsheets/d/1XL5vhW3sbDhbH9Cz0tuDiY8C3ctxq1tqvaCgkFb8cCA/edit?usp=sharing"",""เลย!J94"")"),0)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IFERROR(__xludf.DUMMYFUNCTION("IMPORTRANGE(""https://docs.google.com/spreadsheets/d/1XL5vhW3sbDhbH9Cz0tuDiY8C3ctxq1tqvaCgkFb8cCA/edit?usp=sharing"",""เลย!J95"")"),1)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IFERROR(__xludf.DUMMYFUNCTION("IMPORTRANGE(""https://docs.google.com/spreadsheets/d/1XL5vhW3sbDhbH9Cz0tuDiY8C3ctxq1tqvaCgkFb8cCA/edit?usp=sharing"",""เลย!J96"")"),1)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IFERROR(__xludf.DUMMYFUNCTION("IMPORTRANGE(""https://docs.google.com/spreadsheets/d/1XL5vhW3sbDhbH9Cz0tuDiY8C3ctxq1tqvaCgkFb8cCA/edit?usp=sharing"",""เลย!J97"")"),0)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IFERROR(__xludf.DUMMYFUNCTION("IMPORTRANGE(""https://docs.google.com/spreadsheets/d/1XL5vhW3sbDhbH9Cz0tuDiY8C3ctxq1tqvaCgkFb8cCA/edit?usp=sharing"",""เลย!I98"")"),2)</f>
        <v>2</v>
      </c>
      <c r="J173" s="198">
        <f ca="1">IFERROR(__xludf.DUMMYFUNCTION("IMPORTRANGE(""https://docs.google.com/spreadsheets/d/1XL5vhW3sbDhbH9Cz0tuDiY8C3ctxq1tqvaCgkFb8cCA/edit?usp=sharing"",""เลย!J98"")"),2)</f>
        <v>2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IFERROR(__xludf.DUMMYFUNCTION("IMPORTRANGE(""https://docs.google.com/spreadsheets/d/1XL5vhW3sbDhbH9Cz0tuDiY8C3ctxq1tqvaCgkFb8cCA/edit?usp=sharing"",""เลย!J99"")"),0)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IFERROR(__xludf.DUMMYFUNCTION("IMPORTRANGE(""https://docs.google.com/spreadsheets/d/1XL5vhW3sbDhbH9Cz0tuDiY8C3ctxq1tqvaCgkFb8cCA/edit?usp=sharing"",""เลย!J100"")"),0)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IFERROR(__xludf.DUMMYFUNCTION("IMPORTRANGE(""https://docs.google.com/spreadsheets/d/1XL5vhW3sbDhbH9Cz0tuDiY8C3ctxq1tqvaCgkFb8cCA/edit?usp=sharing"",""เลย!I101"")"),2)</f>
        <v>2</v>
      </c>
      <c r="J176" s="292">
        <f ca="1">IFERROR(__xludf.DUMMYFUNCTION("IMPORTRANGE(""https://docs.google.com/spreadsheets/d/1XL5vhW3sbDhbH9Cz0tuDiY8C3ctxq1tqvaCgkFb8cCA/edit?usp=sharing"",""เลย!J101"")"),2)</f>
        <v>2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IFERROR(__xludf.DUMMYFUNCTION("IMPORTRANGE(""https://docs.google.com/spreadsheets/d/1XL5vhW3sbDhbH9Cz0tuDiY8C3ctxq1tqvaCgkFb8cCA/edit?usp=sharing"",""เลย!J106"")"),0)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IFERROR(__xludf.DUMMYFUNCTION("IMPORTRANGE(""https://docs.google.com/spreadsheets/d/1XL5vhW3sbDhbH9Cz0tuDiY8C3ctxq1tqvaCgkFb8cCA/edit?usp=sharing"",""เลย!J107"")"),1)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IFERROR(__xludf.DUMMYFUNCTION("IMPORTRANGE(""https://docs.google.com/spreadsheets/d/1XL5vhW3sbDhbH9Cz0tuDiY8C3ctxq1tqvaCgkFb8cCA/edit?usp=sharing"",""เลย!J108"")"),1)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IFERROR(__xludf.DUMMYFUNCTION("IMPORTRANGE(""https://docs.google.com/spreadsheets/d/1XL5vhW3sbDhbH9Cz0tuDiY8C3ctxq1tqvaCgkFb8cCA/edit?usp=sharing"",""เลย!J109"")"),1)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IFERROR(__xludf.DUMMYFUNCTION("IMPORTRANGE(""https://docs.google.com/spreadsheets/d/1XL5vhW3sbDhbH9Cz0tuDiY8C3ctxq1tqvaCgkFb8cCA/edit?usp=sharing"",""เลย!I110"")"),2)</f>
        <v>2</v>
      </c>
      <c r="J185" s="213">
        <f ca="1">IFERROR(__xludf.DUMMYFUNCTION("IMPORTRANGE(""https://docs.google.com/spreadsheets/d/1XL5vhW3sbDhbH9Cz0tuDiY8C3ctxq1tqvaCgkFb8cCA/edit?usp=sharing"",""เลย!J110"")"),0)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IFERROR(__xludf.DUMMYFUNCTION("IMPORTRANGE(""https://docs.google.com/spreadsheets/d/1XL5vhW3sbDhbH9Cz0tuDiY8C3ctxq1tqvaCgkFb8cCA/edit?usp=sharing"",""เลย!I111"")"),2)</f>
        <v>2</v>
      </c>
      <c r="J186" s="213">
        <f ca="1">IFERROR(__xludf.DUMMYFUNCTION("IMPORTRANGE(""https://docs.google.com/spreadsheets/d/1XL5vhW3sbDhbH9Cz0tuDiY8C3ctxq1tqvaCgkFb8cCA/edit?usp=sharing"",""เลย!J111"")"),2)</f>
        <v>2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IFERROR(__xludf.DUMMYFUNCTION("IMPORTRANGE(""https://docs.google.com/spreadsheets/d/1XL5vhW3sbDhbH9Cz0tuDiY8C3ctxq1tqvaCgkFb8cCA/edit?usp=sharing"",""เลย!J112"")"),0)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IFERROR(__xludf.DUMMYFUNCTION("IMPORTRANGE(""https://docs.google.com/spreadsheets/d/1XL5vhW3sbDhbH9Cz0tuDiY8C3ctxq1tqvaCgkFb8cCA/edit?usp=sharing"",""เลย!J113"")"),0)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IFERROR(__xludf.DUMMYFUNCTION("IMPORTRANGE(""https://docs.google.com/spreadsheets/d/1XL5vhW3sbDhbH9Cz0tuDiY8C3ctxq1tqvaCgkFb8cCA/edit?usp=sharing"",""เลย!I114"")"),128000)</f>
        <v>128000</v>
      </c>
      <c r="J189" s="292">
        <f ca="1">IFERROR(__xludf.DUMMYFUNCTION("IMPORTRANGE(""https://docs.google.com/spreadsheets/d/1XL5vhW3sbDhbH9Cz0tuDiY8C3ctxq1tqvaCgkFb8cCA/edit?usp=sharing"",""เลย!J114"")"),0)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IFERROR(__xludf.DUMMYFUNCTION("IMPORTRANGE(""https://docs.google.com/spreadsheets/d/1XL5vhW3sbDhbH9Cz0tuDiY8C3ctxq1tqvaCgkFb8cCA/edit?usp=sharing"",""เลย!J119"")"),0)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IFERROR(__xludf.DUMMYFUNCTION("IMPORTRANGE(""https://docs.google.com/spreadsheets/d/1XL5vhW3sbDhbH9Cz0tuDiY8C3ctxq1tqvaCgkFb8cCA/edit?usp=sharing"",""เลย!J120"")"),1)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IFERROR(__xludf.DUMMYFUNCTION("IMPORTRANGE(""https://docs.google.com/spreadsheets/d/1XL5vhW3sbDhbH9Cz0tuDiY8C3ctxq1tqvaCgkFb8cCA/edit?usp=sharing"",""เลย!J121"")"),1)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IFERROR(__xludf.DUMMYFUNCTION("IMPORTRANGE(""https://docs.google.com/spreadsheets/d/1XL5vhW3sbDhbH9Cz0tuDiY8C3ctxq1tqvaCgkFb8cCA/edit?usp=sharing"",""เลย!J122"")"),0)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IFERROR(__xludf.DUMMYFUNCTION("IMPORTRANGE(""https://docs.google.com/spreadsheets/d/1XL5vhW3sbDhbH9Cz0tuDiY8C3ctxq1tqvaCgkFb8cCA/edit?usp=sharing"",""เลย!I124"")"),128000)</f>
        <v>128000</v>
      </c>
      <c r="J199" s="198">
        <f ca="1">IFERROR(__xludf.DUMMYFUNCTION("IMPORTRANGE(""https://docs.google.com/spreadsheets/d/1XL5vhW3sbDhbH9Cz0tuDiY8C3ctxq1tqvaCgkFb8cCA/edit?usp=sharing"",""เลย!J124"")"),0)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IFERROR(__xludf.DUMMYFUNCTION("IMPORTRANGE(""https://docs.google.com/spreadsheets/d/1XL5vhW3sbDhbH9Cz0tuDiY8C3ctxq1tqvaCgkFb8cCA/edit?usp=sharing"",""เลย!I125"")"),128000)</f>
        <v>128000</v>
      </c>
      <c r="J200" s="198">
        <f ca="1">IFERROR(__xludf.DUMMYFUNCTION("IMPORTRANGE(""https://docs.google.com/spreadsheets/d/1XL5vhW3sbDhbH9Cz0tuDiY8C3ctxq1tqvaCgkFb8cCA/edit?usp=sharing"",""เลย!J125"")"),0)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IFERROR(__xludf.DUMMYFUNCTION("IMPORTRANGE(""https://docs.google.com/spreadsheets/d/1XL5vhW3sbDhbH9Cz0tuDiY8C3ctxq1tqvaCgkFb8cCA/edit?usp=sharing"",""เลย!I126"")"),15)</f>
        <v>15</v>
      </c>
      <c r="J201" s="198">
        <f ca="1">IFERROR(__xludf.DUMMYFUNCTION("IMPORTRANGE(""https://docs.google.com/spreadsheets/d/1XL5vhW3sbDhbH9Cz0tuDiY8C3ctxq1tqvaCgkFb8cCA/edit?usp=sharing"",""เลย!J126"")"),0)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IFERROR(__xludf.DUMMYFUNCTION("IMPORTRANGE(""https://docs.google.com/spreadsheets/d/1XL5vhW3sbDhbH9Cz0tuDiY8C3ctxq1tqvaCgkFb8cCA/edit?usp=sharing"",""เลย!J127"")"),0)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IFERROR(__xludf.DUMMYFUNCTION("IMPORTRANGE(""https://docs.google.com/spreadsheets/d/1XL5vhW3sbDhbH9Cz0tuDiY8C3ctxq1tqvaCgkFb8cCA/edit?usp=sharing"",""เลย!J128"")"),0)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IFERROR(__xludf.DUMMYFUNCTION("IMPORTRANGE(""https://docs.google.com/spreadsheets/d/1XL5vhW3sbDhbH9Cz0tuDiY8C3ctxq1tqvaCgkFb8cCA/edit?usp=sharing"",""เลย!I129"")"),0)</f>
        <v>0</v>
      </c>
      <c r="J204" s="292">
        <f ca="1">IFERROR(__xludf.DUMMYFUNCTION("IMPORTRANGE(""https://docs.google.com/spreadsheets/d/1XL5vhW3sbDhbH9Cz0tuDiY8C3ctxq1tqvaCgkFb8cCA/edit?usp=sharing"",""เลย!J129"")"),0)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IFERROR(__xludf.DUMMYFUNCTION("IMPORTRANGE(""https://docs.google.com/spreadsheets/d/1XL5vhW3sbDhbH9Cz0tuDiY8C3ctxq1tqvaCgkFb8cCA/edit?usp=sharing"",""เลย!J134"")"),0)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IFERROR(__xludf.DUMMYFUNCTION("IMPORTRANGE(""https://docs.google.com/spreadsheets/d/1XL5vhW3sbDhbH9Cz0tuDiY8C3ctxq1tqvaCgkFb8cCA/edit?usp=sharing"",""เลย!J135"")"),0)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IFERROR(__xludf.DUMMYFUNCTION("IMPORTRANGE(""https://docs.google.com/spreadsheets/d/1XL5vhW3sbDhbH9Cz0tuDiY8C3ctxq1tqvaCgkFb8cCA/edit?usp=sharing"",""เลย!J136"")"),0)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IFERROR(__xludf.DUMMYFUNCTION("IMPORTRANGE(""https://docs.google.com/spreadsheets/d/1XL5vhW3sbDhbH9Cz0tuDiY8C3ctxq1tqvaCgkFb8cCA/edit?usp=sharing"",""เลย!J137"")"),0)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IFERROR(__xludf.DUMMYFUNCTION("IMPORTRANGE(""https://docs.google.com/spreadsheets/d/1XL5vhW3sbDhbH9Cz0tuDiY8C3ctxq1tqvaCgkFb8cCA/edit?usp=sharing"",""เลย!I138"")"),0)</f>
        <v>0</v>
      </c>
      <c r="J213" s="213">
        <f ca="1">IFERROR(__xludf.DUMMYFUNCTION("IMPORTRANGE(""https://docs.google.com/spreadsheets/d/1XL5vhW3sbDhbH9Cz0tuDiY8C3ctxq1tqvaCgkFb8cCA/edit?usp=sharing"",""เลย!J138"")"),0)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IFERROR(__xludf.DUMMYFUNCTION("IMPORTRANGE(""https://docs.google.com/spreadsheets/d/1XL5vhW3sbDhbH9Cz0tuDiY8C3ctxq1tqvaCgkFb8cCA/edit?usp=sharing"",""เลย!I140"")"),0)</f>
        <v>0</v>
      </c>
      <c r="J215" s="213">
        <f ca="1">IFERROR(__xludf.DUMMYFUNCTION("IMPORTRANGE(""https://docs.google.com/spreadsheets/d/1XL5vhW3sbDhbH9Cz0tuDiY8C3ctxq1tqvaCgkFb8cCA/edit?usp=sharing"",""เลย!J140"")"),0)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IFERROR(__xludf.DUMMYFUNCTION("IMPORTRANGE(""https://docs.google.com/spreadsheets/d/1XL5vhW3sbDhbH9Cz0tuDiY8C3ctxq1tqvaCgkFb8cCA/edit?usp=sharing"",""เลย!I141"")"),0)</f>
        <v>0</v>
      </c>
      <c r="J216" s="213">
        <f ca="1">IFERROR(__xludf.DUMMYFUNCTION("IMPORTRANGE(""https://docs.google.com/spreadsheets/d/1XL5vhW3sbDhbH9Cz0tuDiY8C3ctxq1tqvaCgkFb8cCA/edit?usp=sharing"",""เลย!J141"")"),0)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IFERROR(__xludf.DUMMYFUNCTION("IMPORTRANGE(""https://docs.google.com/spreadsheets/d/1XL5vhW3sbDhbH9Cz0tuDiY8C3ctxq1tqvaCgkFb8cCA/edit?usp=sharing"",""เลย!J142"")"),0)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IFERROR(__xludf.DUMMYFUNCTION("IMPORTRANGE(""https://docs.google.com/spreadsheets/d/1XL5vhW3sbDhbH9Cz0tuDiY8C3ctxq1tqvaCgkFb8cCA/edit?usp=sharing"",""เลย!J143"")"),0)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IFERROR(__xludf.DUMMYFUNCTION("IMPORTRANGE(""https://docs.google.com/spreadsheets/d/1XL5vhW3sbDhbH9Cz0tuDiY8C3ctxq1tqvaCgkFb8cCA/edit?usp=sharing"",""เลย!I144"")"),15)</f>
        <v>15</v>
      </c>
      <c r="J219" s="276">
        <f ca="1">IFERROR(__xludf.DUMMYFUNCTION("IMPORTRANGE(""https://docs.google.com/spreadsheets/d/1XL5vhW3sbDhbH9Cz0tuDiY8C3ctxq1tqvaCgkFb8cCA/edit?usp=sharing"",""เลย!J144"")"),15)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20805</v>
      </c>
      <c r="O220" s="157">
        <f t="shared" ref="O220:O222" ca="1" si="73">IF(L220&gt;0,N220*100/L220,0)</f>
        <v>98.485207100591722</v>
      </c>
      <c r="P220" s="157">
        <f t="shared" ref="P220:P222" ca="1" si="74">IF(M220&gt;0,N220*100/M220,0)</f>
        <v>98.485207100591722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20805</v>
      </c>
      <c r="O222" s="162">
        <f t="shared" ca="1" si="73"/>
        <v>98.485207100591722</v>
      </c>
      <c r="P222" s="162">
        <f t="shared" ca="1" si="74"/>
        <v>98.485207100591722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IFERROR(__xludf.DUMMYFUNCTION("IMPORTRANGE(""https://docs.google.com/spreadsheets/d/1Yj_ptqi66GCucihVvJfMjLAmec39IyEx_6qawtMGysU/edit?usp=sharing"",""สบก!BS49"")"),21125)</f>
        <v>21125</v>
      </c>
      <c r="N224" s="177">
        <f ca="1">IFERROR(__xludf.DUMMYFUNCTION("IMPORTRANGE(""https://docs.google.com/spreadsheets/d/1Yj_ptqi66GCucihVvJfMjLAmec39IyEx_6qawtMGysU/edit?usp=sharing"",""สบก!BT49"")"),20805)</f>
        <v>20805</v>
      </c>
      <c r="O224" s="178">
        <f ca="1">IF(L224&gt;0,N224*100/L224,0)</f>
        <v>98.485207100591722</v>
      </c>
      <c r="P224" s="178">
        <f ca="1">IF(M224&gt;0,N224*100/M224,0)</f>
        <v>98.485207100591722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IFERROR(__xludf.DUMMYFUNCTION("IMPORTRANGE(""https://docs.google.com/spreadsheets/d/1Yj_ptqi66GCucihVvJfMjLAmec39IyEx_6qawtMGysU/edit?usp=sharing"",""สบก!BO49"")"),0)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IFERROR(__xludf.DUMMYFUNCTION("IMPORTRANGE(""https://docs.google.com/spreadsheets/d/1Yj_ptqi66GCucihVvJfMjLAmec39IyEx_6qawtMGysU/edit?usp=sharing"",""สบก!BP49"")"),21125)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IFERROR(__xludf.DUMMYFUNCTION("IMPORTRANGE(""https://docs.google.com/spreadsheets/d/1Yj_ptqi66GCucihVvJfMjLAmec39IyEx_6qawtMGysU/edit?usp=sharing"",""สบก!BQ49"")"),0)</f>
        <v>0</v>
      </c>
      <c r="M228" s="103"/>
      <c r="N228" s="93">
        <f ca="1">IFERROR(__xludf.DUMMYFUNCTION("IMPORTRANGE(""https://docs.google.com/spreadsheets/d/1Yj_ptqi66GCucihVvJfMjLAmec39IyEx_6qawtMGysU/edit?usp=sharing"",""สบก!BU49"")"),0)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IFERROR(__xludf.DUMMYFUNCTION("IMPORTRANGE(""https://docs.google.com/spreadsheets/d/1XL5vhW3sbDhbH9Cz0tuDiY8C3ctxq1tqvaCgkFb8cCA/edit?usp=sharing"",""เลย!I149"")"),15)</f>
        <v>15</v>
      </c>
      <c r="J229" s="276">
        <f ca="1">IFERROR(__xludf.DUMMYFUNCTION("IMPORTRANGE(""https://docs.google.com/spreadsheets/d/1XL5vhW3sbDhbH9Cz0tuDiY8C3ctxq1tqvaCgkFb8cCA/edit?usp=sharing"",""เลย!J149"")"),15)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IFERROR(__xludf.DUMMYFUNCTION("IMPORTRANGE(""https://docs.google.com/spreadsheets/d/1XL5vhW3sbDhbH9Cz0tuDiY8C3ctxq1tqvaCgkFb8cCA/edit?usp=sharing"",""เลย!J151"")"),0)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IFERROR(__xludf.DUMMYFUNCTION("IMPORTRANGE(""https://docs.google.com/spreadsheets/d/1XL5vhW3sbDhbH9Cz0tuDiY8C3ctxq1tqvaCgkFb8cCA/edit?usp=sharing"",""เลย!J152"")"),1)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IFERROR(__xludf.DUMMYFUNCTION("IMPORTRANGE(""https://docs.google.com/spreadsheets/d/1XL5vhW3sbDhbH9Cz0tuDiY8C3ctxq1tqvaCgkFb8cCA/edit?usp=sharing"",""เลย!J153"")"),1)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IFERROR(__xludf.DUMMYFUNCTION("IMPORTRANGE(""https://docs.google.com/spreadsheets/d/1XL5vhW3sbDhbH9Cz0tuDiY8C3ctxq1tqvaCgkFb8cCA/edit?usp=sharing"",""เลย!J154"")"),1)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IFERROR(__xludf.DUMMYFUNCTION("IMPORTRANGE(""https://docs.google.com/spreadsheets/d/1XL5vhW3sbDhbH9Cz0tuDiY8C3ctxq1tqvaCgkFb8cCA/edit?usp=sharing"",""เลย!I155"")"),15)</f>
        <v>15</v>
      </c>
      <c r="J235" s="198">
        <f ca="1">IFERROR(__xludf.DUMMYFUNCTION("IMPORTRANGE(""https://docs.google.com/spreadsheets/d/1XL5vhW3sbDhbH9Cz0tuDiY8C3ctxq1tqvaCgkFb8cCA/edit?usp=sharing"",""เลย!J155"")"),15)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IFERROR(__xludf.DUMMYFUNCTION("IMPORTRANGE(""https://docs.google.com/spreadsheets/d/1XL5vhW3sbDhbH9Cz0tuDiY8C3ctxq1tqvaCgkFb8cCA/edit?usp=sharing"",""เลย!J156"")"),0)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IFERROR(__xludf.DUMMYFUNCTION("IMPORTRANGE(""https://docs.google.com/spreadsheets/d/1XL5vhW3sbDhbH9Cz0tuDiY8C3ctxq1tqvaCgkFb8cCA/edit?usp=sharing"",""เลย!J157"")"),0)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IFERROR(__xludf.DUMMYFUNCTION("IMPORTRANGE(""https://docs.google.com/spreadsheets/d/1XL5vhW3sbDhbH9Cz0tuDiY8C3ctxq1tqvaCgkFb8cCA/edit?usp=sharing"",""เลย!I158"")"),0)</f>
        <v>0</v>
      </c>
      <c r="J238" s="276">
        <f ca="1">IFERROR(__xludf.DUMMYFUNCTION("IMPORTRANGE(""https://docs.google.com/spreadsheets/d/1XL5vhW3sbDhbH9Cz0tuDiY8C3ctxq1tqvaCgkFb8cCA/edit?usp=sharing"",""เลย!J158"")"),0)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IFERROR(__xludf.DUMMYFUNCTION("IMPORTRANGE(""https://docs.google.com/spreadsheets/d/1XL5vhW3sbDhbH9Cz0tuDiY8C3ctxq1tqvaCgkFb8cCA/edit?usp=sharing"",""เลย!J159"")"),"")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IFERROR(__xludf.DUMMYFUNCTION("IMPORTRANGE(""https://docs.google.com/spreadsheets/d/1XL5vhW3sbDhbH9Cz0tuDiY8C3ctxq1tqvaCgkFb8cCA/edit?usp=sharing"",""เลย!J161"")"),0)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IFERROR(__xludf.DUMMYFUNCTION("IMPORTRANGE(""https://docs.google.com/spreadsheets/d/1XL5vhW3sbDhbH9Cz0tuDiY8C3ctxq1tqvaCgkFb8cCA/edit?usp=sharing"",""เลย!J162"")"),0)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IFERROR(__xludf.DUMMYFUNCTION("IMPORTRANGE(""https://docs.google.com/spreadsheets/d/1XL5vhW3sbDhbH9Cz0tuDiY8C3ctxq1tqvaCgkFb8cCA/edit?usp=sharing"",""เลย!J163"")"),0)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IFERROR(__xludf.DUMMYFUNCTION("IMPORTRANGE(""https://docs.google.com/spreadsheets/d/1XL5vhW3sbDhbH9Cz0tuDiY8C3ctxq1tqvaCgkFb8cCA/edit?usp=sharing"",""เลย!I164"")"),0)</f>
        <v>0</v>
      </c>
      <c r="J244" s="197">
        <f ca="1">IFERROR(__xludf.DUMMYFUNCTION("IMPORTRANGE(""https://docs.google.com/spreadsheets/d/1XL5vhW3sbDhbH9Cz0tuDiY8C3ctxq1tqvaCgkFb8cCA/edit?usp=sharing"",""เลย!J164"")"),0)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IFERROR(__xludf.DUMMYFUNCTION("IMPORTRANGE(""https://docs.google.com/spreadsheets/d/1XL5vhW3sbDhbH9Cz0tuDiY8C3ctxq1tqvaCgkFb8cCA/edit?usp=sharing"",""เลย!J165"")"),0)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IFERROR(__xludf.DUMMYFUNCTION("IMPORTRANGE(""https://docs.google.com/spreadsheets/d/1XL5vhW3sbDhbH9Cz0tuDiY8C3ctxq1tqvaCgkFb8cCA/edit?usp=sharing"",""เลย!J166"")"),0)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IFERROR(__xludf.DUMMYFUNCTION("IMPORTRANGE(""https://docs.google.com/spreadsheets/d/1XL5vhW3sbDhbH9Cz0tuDiY8C3ctxq1tqvaCgkFb8cCA/edit?usp=sharing"",""เลย!I169"")"),0)</f>
        <v>0</v>
      </c>
      <c r="J249" s="324">
        <f ca="1">IFERROR(__xludf.DUMMYFUNCTION("IMPORTRANGE(""https://docs.google.com/spreadsheets/d/1XL5vhW3sbDhbH9Cz0tuDiY8C3ctxq1tqvaCgkFb8cCA/edit?usp=sharing"",""เลย!J169"")"),0)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IFERROR(__xludf.DUMMYFUNCTION("IMPORTRANGE(""https://docs.google.com/spreadsheets/d/1Yj_ptqi66GCucihVvJfMjLAmec39IyEx_6qawtMGysU/edit?usp=sharing"",""สบก!CB49"")"),0)</f>
        <v>0</v>
      </c>
      <c r="N254" s="177">
        <f ca="1">IFERROR(__xludf.DUMMYFUNCTION("IMPORTRANGE(""https://docs.google.com/spreadsheets/d/1Yj_ptqi66GCucihVvJfMjLAmec39IyEx_6qawtMGysU/edit?usp=sharing"",""สบก!CC49"")"),0)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IFERROR(__xludf.DUMMYFUNCTION("IMPORTRANGE(""https://docs.google.com/spreadsheets/d/1Yj_ptqi66GCucihVvJfMjLAmec39IyEx_6qawtMGysU/edit?usp=sharing"",""สบก!BX49"")"),0)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IFERROR(__xludf.DUMMYFUNCTION("IMPORTRANGE(""https://docs.google.com/spreadsheets/d/1Yj_ptqi66GCucihVvJfMjLAmec39IyEx_6qawtMGysU/edit?usp=sharing"",""สบก!BY49"")"),0)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IFERROR(__xludf.DUMMYFUNCTION("IMPORTRANGE(""https://docs.google.com/spreadsheets/d/1Yj_ptqi66GCucihVvJfMjLAmec39IyEx_6qawtMGysU/edit?usp=sharing"",""สบก!BZ49"")"),0)</f>
        <v>0</v>
      </c>
      <c r="M258" s="103"/>
      <c r="N258" s="93">
        <f ca="1">IFERROR(__xludf.DUMMYFUNCTION("IMPORTRANGE(""https://docs.google.com/spreadsheets/d/1Yj_ptqi66GCucihVvJfMjLAmec39IyEx_6qawtMGysU/edit?usp=sharing"",""สบก!CD49"")"),0)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IFERROR(__xludf.DUMMYFUNCTION("IMPORTRANGE(""https://docs.google.com/spreadsheets/d/1XL5vhW3sbDhbH9Cz0tuDiY8C3ctxq1tqvaCgkFb8cCA/edit?usp=sharing"",""เลย!J175"")"),0)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IFERROR(__xludf.DUMMYFUNCTION("IMPORTRANGE(""https://docs.google.com/spreadsheets/d/1XL5vhW3sbDhbH9Cz0tuDiY8C3ctxq1tqvaCgkFb8cCA/edit?usp=sharing"",""เลย!J176"")"),0)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IFERROR(__xludf.DUMMYFUNCTION("IMPORTRANGE(""https://docs.google.com/spreadsheets/d/1XL5vhW3sbDhbH9Cz0tuDiY8C3ctxq1tqvaCgkFb8cCA/edit?usp=sharing"",""เลย!J177"")"),0)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IFERROR(__xludf.DUMMYFUNCTION("IMPORTRANGE(""https://docs.google.com/spreadsheets/d/1XL5vhW3sbDhbH9Cz0tuDiY8C3ctxq1tqvaCgkFb8cCA/edit?usp=sharing"",""เลย!J178"")"),0)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IFERROR(__xludf.DUMMYFUNCTION("IMPORTRANGE(""https://docs.google.com/spreadsheets/d/1XL5vhW3sbDhbH9Cz0tuDiY8C3ctxq1tqvaCgkFb8cCA/edit?usp=sharing"",""เลย!I179"")"),0)</f>
        <v>0</v>
      </c>
      <c r="J264" s="198">
        <f ca="1">IFERROR(__xludf.DUMMYFUNCTION("IMPORTRANGE(""https://docs.google.com/spreadsheets/d/1XL5vhW3sbDhbH9Cz0tuDiY8C3ctxq1tqvaCgkFb8cCA/edit?usp=sharing"",""เลย!J179"")"),0)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IFERROR(__xludf.DUMMYFUNCTION("IMPORTRANGE(""https://docs.google.com/spreadsheets/d/1XL5vhW3sbDhbH9Cz0tuDiY8C3ctxq1tqvaCgkFb8cCA/edit?usp=sharing"",""เลย!I180"")"),0)</f>
        <v>0</v>
      </c>
      <c r="J265" s="198">
        <f ca="1">IFERROR(__xludf.DUMMYFUNCTION("IMPORTRANGE(""https://docs.google.com/spreadsheets/d/1XL5vhW3sbDhbH9Cz0tuDiY8C3ctxq1tqvaCgkFb8cCA/edit?usp=sharing"",""เลย!J180"")"),0)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IFERROR(__xludf.DUMMYFUNCTION("IMPORTRANGE(""https://docs.google.com/spreadsheets/d/1XL5vhW3sbDhbH9Cz0tuDiY8C3ctxq1tqvaCgkFb8cCA/edit?usp=sharing"",""เลย!I181"")"),0)</f>
        <v>0</v>
      </c>
      <c r="J266" s="198">
        <f ca="1">IFERROR(__xludf.DUMMYFUNCTION("IMPORTRANGE(""https://docs.google.com/spreadsheets/d/1XL5vhW3sbDhbH9Cz0tuDiY8C3ctxq1tqvaCgkFb8cCA/edit?usp=sharing"",""เลย!J181"")"),0)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IFERROR(__xludf.DUMMYFUNCTION("IMPORTRANGE(""https://docs.google.com/spreadsheets/d/1XL5vhW3sbDhbH9Cz0tuDiY8C3ctxq1tqvaCgkFb8cCA/edit?usp=sharing"",""เลย!I182"")"),0)</f>
        <v>0</v>
      </c>
      <c r="J267" s="198">
        <f ca="1">IFERROR(__xludf.DUMMYFUNCTION("IMPORTRANGE(""https://docs.google.com/spreadsheets/d/1XL5vhW3sbDhbH9Cz0tuDiY8C3ctxq1tqvaCgkFb8cCA/edit?usp=sharing"",""เลย!J182"")"),0)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IFERROR(__xludf.DUMMYFUNCTION("IMPORTRANGE(""https://docs.google.com/spreadsheets/d/1XL5vhW3sbDhbH9Cz0tuDiY8C3ctxq1tqvaCgkFb8cCA/edit?usp=sharing"",""เลย!J183"")"),0)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IFERROR(__xludf.DUMMYFUNCTION("IMPORTRANGE(""https://docs.google.com/spreadsheets/d/1XL5vhW3sbDhbH9Cz0tuDiY8C3ctxq1tqvaCgkFb8cCA/edit?usp=sharing"",""เลย!J184"")"),0)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IFERROR(__xludf.DUMMYFUNCTION("IMPORTRANGE(""https://docs.google.com/spreadsheets/d/1XL5vhW3sbDhbH9Cz0tuDiY8C3ctxq1tqvaCgkFb8cCA/edit?usp=sharing"",""เลย!I185"")"),15)</f>
        <v>15</v>
      </c>
      <c r="J270" s="324">
        <f ca="1">IFERROR(__xludf.DUMMYFUNCTION("IMPORTRANGE(""https://docs.google.com/spreadsheets/d/1XL5vhW3sbDhbH9Cz0tuDiY8C3ctxq1tqvaCgkFb8cCA/edit?usp=sharing"",""เลย!J185"")"),0)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IFERROR(__xludf.DUMMYFUNCTION("IMPORTRANGE(""https://docs.google.com/spreadsheets/d/1Yj_ptqi66GCucihVvJfMjLAmec39IyEx_6qawtMGysU/edit?usp=sharing"",""สบก!CK49"")"),32250)</f>
        <v>32250</v>
      </c>
      <c r="N275" s="177">
        <f ca="1">IFERROR(__xludf.DUMMYFUNCTION("IMPORTRANGE(""https://docs.google.com/spreadsheets/d/1Yj_ptqi66GCucihVvJfMjLAmec39IyEx_6qawtMGysU/edit?usp=sharing"",""สบก!CL49"")"),0)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IFERROR(__xludf.DUMMYFUNCTION("IMPORTRANGE(""https://docs.google.com/spreadsheets/d/1Yj_ptqi66GCucihVvJfMjLAmec39IyEx_6qawtMGysU/edit?usp=sharing"",""สบก!CG49"")"),0)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IFERROR(__xludf.DUMMYFUNCTION("IMPORTRANGE(""https://docs.google.com/spreadsheets/d/1Yj_ptqi66GCucihVvJfMjLAmec39IyEx_6qawtMGysU/edit?usp=sharing"",""สบก!CH49"")"),55200)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IFERROR(__xludf.DUMMYFUNCTION("IMPORTRANGE(""https://docs.google.com/spreadsheets/d/1Yj_ptqi66GCucihVvJfMjLAmec39IyEx_6qawtMGysU/edit?usp=sharing"",""สบก!CI49"")"),0)</f>
        <v>0</v>
      </c>
      <c r="M279" s="103"/>
      <c r="N279" s="93">
        <f ca="1">IFERROR(__xludf.DUMMYFUNCTION("IMPORTRANGE(""https://docs.google.com/spreadsheets/d/1Yj_ptqi66GCucihVvJfMjLAmec39IyEx_6qawtMGysU/edit?usp=sharing"",""สบก!CM49"")"),0)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IFERROR(__xludf.DUMMYFUNCTION("IMPORTRANGE(""https://docs.google.com/spreadsheets/d/1XL5vhW3sbDhbH9Cz0tuDiY8C3ctxq1tqvaCgkFb8cCA/edit?usp=sharing"",""เลย!J191"")"),0)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IFERROR(__xludf.DUMMYFUNCTION("IMPORTRANGE(""https://docs.google.com/spreadsheets/d/1XL5vhW3sbDhbH9Cz0tuDiY8C3ctxq1tqvaCgkFb8cCA/edit?usp=sharing"",""เลย!J192"")"),1)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IFERROR(__xludf.DUMMYFUNCTION("IMPORTRANGE(""https://docs.google.com/spreadsheets/d/1XL5vhW3sbDhbH9Cz0tuDiY8C3ctxq1tqvaCgkFb8cCA/edit?usp=sharing"",""เลย!J193"")"),1)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IFERROR(__xludf.DUMMYFUNCTION("IMPORTRANGE(""https://docs.google.com/spreadsheets/d/1XL5vhW3sbDhbH9Cz0tuDiY8C3ctxq1tqvaCgkFb8cCA/edit?usp=sharing"",""เลย!J194"")"),0)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IFERROR(__xludf.DUMMYFUNCTION("IMPORTRANGE(""https://docs.google.com/spreadsheets/d/1XL5vhW3sbDhbH9Cz0tuDiY8C3ctxq1tqvaCgkFb8cCA/edit?usp=sharing"",""เลย!I195"")"),15)</f>
        <v>15</v>
      </c>
      <c r="J285" s="198">
        <f ca="1">IFERROR(__xludf.DUMMYFUNCTION("IMPORTRANGE(""https://docs.google.com/spreadsheets/d/1XL5vhW3sbDhbH9Cz0tuDiY8C3ctxq1tqvaCgkFb8cCA/edit?usp=sharing"",""เลย!J195"")"),0)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IFERROR(__xludf.DUMMYFUNCTION("IMPORTRANGE(""https://docs.google.com/spreadsheets/d/1XL5vhW3sbDhbH9Cz0tuDiY8C3ctxq1tqvaCgkFb8cCA/edit?usp=sharing"",""เลย!J196"")"),0)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IFERROR(__xludf.DUMMYFUNCTION("IMPORTRANGE(""https://docs.google.com/spreadsheets/d/1XL5vhW3sbDhbH9Cz0tuDiY8C3ctxq1tqvaCgkFb8cCA/edit?usp=sharing"",""เลย!J197"")"),0)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IFERROR(__xludf.DUMMYFUNCTION("IMPORTRANGE(""https://docs.google.com/spreadsheets/d/1XL5vhW3sbDhbH9Cz0tuDiY8C3ctxq1tqvaCgkFb8cCA/edit?usp=sharing"",""เลย!I199"")"),0)</f>
        <v>0</v>
      </c>
      <c r="J289" s="324">
        <f ca="1">IFERROR(__xludf.DUMMYFUNCTION("IMPORTRANGE(""https://docs.google.com/spreadsheets/d/1XL5vhW3sbDhbH9Cz0tuDiY8C3ctxq1tqvaCgkFb8cCA/edit?usp=sharing"",""เลย!J199"")"),0)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IFERROR(__xludf.DUMMYFUNCTION("IMPORTRANGE(""https://docs.google.com/spreadsheets/d/1Yj_ptqi66GCucihVvJfMjLAmec39IyEx_6qawtMGysU/edit?usp=sharing"",""สบก!CT49"")"),0)</f>
        <v>0</v>
      </c>
      <c r="N294" s="177">
        <f ca="1">IFERROR(__xludf.DUMMYFUNCTION("IMPORTRANGE(""https://docs.google.com/spreadsheets/d/1Yj_ptqi66GCucihVvJfMjLAmec39IyEx_6qawtMGysU/edit?usp=sharing"",""สบก!CU49"")"),0)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IFERROR(__xludf.DUMMYFUNCTION("IMPORTRANGE(""https://docs.google.com/spreadsheets/d/1Yj_ptqi66GCucihVvJfMjLAmec39IyEx_6qawtMGysU/edit?usp=sharing"",""สบก!CP49"")"),0)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IFERROR(__xludf.DUMMYFUNCTION("IMPORTRANGE(""https://docs.google.com/spreadsheets/d/1Yj_ptqi66GCucihVvJfMjLAmec39IyEx_6qawtMGysU/edit?usp=sharing"",""สบก!CQ49"")"),0)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IFERROR(__xludf.DUMMYFUNCTION("IMPORTRANGE(""https://docs.google.com/spreadsheets/d/1Yj_ptqi66GCucihVvJfMjLAmec39IyEx_6qawtMGysU/edit?usp=sharing"",""สบก!CR49"")"),0)</f>
        <v>0</v>
      </c>
      <c r="M298" s="103"/>
      <c r="N298" s="93">
        <f ca="1">IFERROR(__xludf.DUMMYFUNCTION("IMPORTRANGE(""https://docs.google.com/spreadsheets/d/1Yj_ptqi66GCucihVvJfMjLAmec39IyEx_6qawtMGysU/edit?usp=sharing"",""สบก!CV49"")"),0)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IFERROR(__xludf.DUMMYFUNCTION("IMPORTRANGE(""https://docs.google.com/spreadsheets/d/1XL5vhW3sbDhbH9Cz0tuDiY8C3ctxq1tqvaCgkFb8cCA/edit?usp=sharing"",""เลย!J205"")"),0)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IFERROR(__xludf.DUMMYFUNCTION("IMPORTRANGE(""https://docs.google.com/spreadsheets/d/1XL5vhW3sbDhbH9Cz0tuDiY8C3ctxq1tqvaCgkFb8cCA/edit?usp=sharing"",""เลย!J206"")"),0)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IFERROR(__xludf.DUMMYFUNCTION("IMPORTRANGE(""https://docs.google.com/spreadsheets/d/1XL5vhW3sbDhbH9Cz0tuDiY8C3ctxq1tqvaCgkFb8cCA/edit?usp=sharing"",""เลย!J207"")"),0)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IFERROR(__xludf.DUMMYFUNCTION("IMPORTRANGE(""https://docs.google.com/spreadsheets/d/1XL5vhW3sbDhbH9Cz0tuDiY8C3ctxq1tqvaCgkFb8cCA/edit?usp=sharing"",""เลย!J208"")"),0)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IFERROR(__xludf.DUMMYFUNCTION("IMPORTRANGE(""https://docs.google.com/spreadsheets/d/1XL5vhW3sbDhbH9Cz0tuDiY8C3ctxq1tqvaCgkFb8cCA/edit?usp=sharing"",""เลย!I209"")"),0)</f>
        <v>0</v>
      </c>
      <c r="J304" s="213">
        <f ca="1">IFERROR(__xludf.DUMMYFUNCTION("IMPORTRANGE(""https://docs.google.com/spreadsheets/d/1XL5vhW3sbDhbH9Cz0tuDiY8C3ctxq1tqvaCgkFb8cCA/edit?usp=sharing"",""เลย!J209"")"),0)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IFERROR(__xludf.DUMMYFUNCTION("IMPORTRANGE(""https://docs.google.com/spreadsheets/d/1XL5vhW3sbDhbH9Cz0tuDiY8C3ctxq1tqvaCgkFb8cCA/edit?usp=sharing"",""เลย!I211"")"),0)</f>
        <v>0</v>
      </c>
      <c r="J306" s="213">
        <f ca="1">IFERROR(__xludf.DUMMYFUNCTION("IMPORTRANGE(""https://docs.google.com/spreadsheets/d/1XL5vhW3sbDhbH9Cz0tuDiY8C3ctxq1tqvaCgkFb8cCA/edit?usp=sharing"",""เลย!J211"")"),0)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IFERROR(__xludf.DUMMYFUNCTION("IMPORTRANGE(""https://docs.google.com/spreadsheets/d/1XL5vhW3sbDhbH9Cz0tuDiY8C3ctxq1tqvaCgkFb8cCA/edit?usp=sharing"",""เลย!J212"")"),0)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IFERROR(__xludf.DUMMYFUNCTION("IMPORTRANGE(""https://docs.google.com/spreadsheets/d/1XL5vhW3sbDhbH9Cz0tuDiY8C3ctxq1tqvaCgkFb8cCA/edit?usp=sharing"",""เลย!J213"")"),0)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IFERROR(__xludf.DUMMYFUNCTION("IMPORTRANGE(""https://docs.google.com/spreadsheets/d/1XL5vhW3sbDhbH9Cz0tuDiY8C3ctxq1tqvaCgkFb8cCA/edit?usp=sharing"",""เลย!I214"")"),0)</f>
        <v>0</v>
      </c>
      <c r="J309" s="341">
        <f ca="1">IFERROR(__xludf.DUMMYFUNCTION("IMPORTRANGE(""https://docs.google.com/spreadsheets/d/1XL5vhW3sbDhbH9Cz0tuDiY8C3ctxq1tqvaCgkFb8cCA/edit?usp=sharing"",""เลย!J214"")"),0)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IFERROR(__xludf.DUMMYFUNCTION("IMPORTRANGE(""https://docs.google.com/spreadsheets/d/1Yj_ptqi66GCucihVvJfMjLAmec39IyEx_6qawtMGysU/edit?usp=sharing"",""สบก!DC49"")"),0)</f>
        <v>0</v>
      </c>
      <c r="N314" s="177">
        <f ca="1">IFERROR(__xludf.DUMMYFUNCTION("IMPORTRANGE(""https://docs.google.com/spreadsheets/d/1Yj_ptqi66GCucihVvJfMjLAmec39IyEx_6qawtMGysU/edit?usp=sharing"",""สบก!DD49"")"),0)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IFERROR(__xludf.DUMMYFUNCTION("IMPORTRANGE(""https://docs.google.com/spreadsheets/d/1Yj_ptqi66GCucihVvJfMjLAmec39IyEx_6qawtMGysU/edit?usp=sharing"",""สบก!CY49"")"),0)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IFERROR(__xludf.DUMMYFUNCTION("IMPORTRANGE(""https://docs.google.com/spreadsheets/d/1Yj_ptqi66GCucihVvJfMjLAmec39IyEx_6qawtMGysU/edit?usp=sharing"",""สบก!CZ49"")"),0)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IFERROR(__xludf.DUMMYFUNCTION("IMPORTRANGE(""https://docs.google.com/spreadsheets/d/1Yj_ptqi66GCucihVvJfMjLAmec39IyEx_6qawtMGysU/edit?usp=sharing"",""สบก!DA49"")"),0)</f>
        <v>0</v>
      </c>
      <c r="M318" s="103"/>
      <c r="N318" s="93">
        <f ca="1">IFERROR(__xludf.DUMMYFUNCTION("IMPORTRANGE(""https://docs.google.com/spreadsheets/d/1Yj_ptqi66GCucihVvJfMjLAmec39IyEx_6qawtMGysU/edit?usp=sharing"",""สบก!DE49"")"),0)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IFERROR(__xludf.DUMMYFUNCTION("IMPORTRANGE(""https://docs.google.com/spreadsheets/d/1XL5vhW3sbDhbH9Cz0tuDiY8C3ctxq1tqvaCgkFb8cCA/edit?usp=sharing"",""เลย!J220"")"),0)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IFERROR(__xludf.DUMMYFUNCTION("IMPORTRANGE(""https://docs.google.com/spreadsheets/d/1XL5vhW3sbDhbH9Cz0tuDiY8C3ctxq1tqvaCgkFb8cCA/edit?usp=sharing"",""เลย!J221"")"),0)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IFERROR(__xludf.DUMMYFUNCTION("IMPORTRANGE(""https://docs.google.com/spreadsheets/d/1XL5vhW3sbDhbH9Cz0tuDiY8C3ctxq1tqvaCgkFb8cCA/edit?usp=sharing"",""เลย!J222"")"),0)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IFERROR(__xludf.DUMMYFUNCTION("IMPORTRANGE(""https://docs.google.com/spreadsheets/d/1XL5vhW3sbDhbH9Cz0tuDiY8C3ctxq1tqvaCgkFb8cCA/edit?usp=sharing"",""เลย!J223"")"),0)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IFERROR(__xludf.DUMMYFUNCTION("IMPORTRANGE(""https://docs.google.com/spreadsheets/d/1XL5vhW3sbDhbH9Cz0tuDiY8C3ctxq1tqvaCgkFb8cCA/edit?usp=sharing"",""เลย!I224"")"),0)</f>
        <v>0</v>
      </c>
      <c r="J324" s="213">
        <f ca="1">IFERROR(__xludf.DUMMYFUNCTION("IMPORTRANGE(""https://docs.google.com/spreadsheets/d/1XL5vhW3sbDhbH9Cz0tuDiY8C3ctxq1tqvaCgkFb8cCA/edit?usp=sharing"",""เลย!J224"")"),0)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IFERROR(__xludf.DUMMYFUNCTION("IMPORTRANGE(""https://docs.google.com/spreadsheets/d/1XL5vhW3sbDhbH9Cz0tuDiY8C3ctxq1tqvaCgkFb8cCA/edit?usp=sharing"",""เลย!J225"")"),0)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IFERROR(__xludf.DUMMYFUNCTION("IMPORTRANGE(""https://docs.google.com/spreadsheets/d/1XL5vhW3sbDhbH9Cz0tuDiY8C3ctxq1tqvaCgkFb8cCA/edit?usp=sharing"",""เลย!J226"")"),0)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IFERROR(__xludf.DUMMYFUNCTION("IMPORTRANGE(""https://docs.google.com/spreadsheets/d/1XL5vhW3sbDhbH9Cz0tuDiY8C3ctxq1tqvaCgkFb8cCA/edit?usp=sharing"",""เลย!I228"")"),410)</f>
        <v>410</v>
      </c>
      <c r="J328" s="347">
        <f ca="1">IFERROR(__xludf.DUMMYFUNCTION("IMPORTRANGE(""https://docs.google.com/spreadsheets/d/1XL5vhW3sbDhbH9Cz0tuDiY8C3ctxq1tqvaCgkFb8cCA/edit?usp=sharing"",""เลย!J228"")"),167)</f>
        <v>167</v>
      </c>
      <c r="K328" s="325">
        <f ca="1">IF(I328&gt;0,J328*100/I328,0)</f>
        <v>40.731707317073173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964680</v>
      </c>
      <c r="M329" s="158">
        <f t="shared" ca="1" si="98"/>
        <v>547100</v>
      </c>
      <c r="N329" s="158">
        <f t="shared" ca="1" si="98"/>
        <v>374687</v>
      </c>
      <c r="O329" s="157">
        <f t="shared" ref="O329:O331" ca="1" si="99">IF(L329&gt;0,N329*100/L329,0)</f>
        <v>38.840548161048225</v>
      </c>
      <c r="P329" s="157">
        <f t="shared" ref="P329:P331" ca="1" si="100">IF(M329&gt;0,N329*100/M329,0)</f>
        <v>68.486017181502461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964680</v>
      </c>
      <c r="M331" s="163">
        <f t="shared" ca="1" si="102"/>
        <v>547100</v>
      </c>
      <c r="N331" s="163">
        <f t="shared" ca="1" si="102"/>
        <v>374687</v>
      </c>
      <c r="O331" s="162">
        <f t="shared" ca="1" si="99"/>
        <v>38.840548161048225</v>
      </c>
      <c r="P331" s="162">
        <f t="shared" ca="1" si="100"/>
        <v>68.486017181502461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964680</v>
      </c>
      <c r="M333" s="176">
        <f ca="1">IFERROR(__xludf.DUMMYFUNCTION("IMPORTRANGE(""https://docs.google.com/spreadsheets/d/1Yj_ptqi66GCucihVvJfMjLAmec39IyEx_6qawtMGysU/edit?usp=sharing"",""สบก!DL49"")"),547100)</f>
        <v>547100</v>
      </c>
      <c r="N333" s="177">
        <f ca="1">IFERROR(__xludf.DUMMYFUNCTION("IMPORTRANGE(""https://docs.google.com/spreadsheets/d/1Yj_ptqi66GCucihVvJfMjLAmec39IyEx_6qawtMGysU/edit?usp=sharing"",""สบก!DM49"")"),374687)</f>
        <v>374687</v>
      </c>
      <c r="O333" s="178">
        <f ca="1">IF(L333&gt;0,N333*100/L333,0)</f>
        <v>38.840548161048225</v>
      </c>
      <c r="P333" s="178">
        <f ca="1">IF(M333&gt;0,N333*100/M333,0)</f>
        <v>68.486017181502461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IFERROR(__xludf.DUMMYFUNCTION("IMPORTRANGE(""https://docs.google.com/spreadsheets/d/1Yj_ptqi66GCucihVvJfMjLAmec39IyEx_6qawtMGysU/edit?usp=sharing"",""สบก!DH49"")"),306000)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IFERROR(__xludf.DUMMYFUNCTION("IMPORTRANGE(""https://docs.google.com/spreadsheets/d/1Yj_ptqi66GCucihVvJfMjLAmec39IyEx_6qawtMGysU/edit?usp=sharing"",""สบก!DI49"")"),658680)</f>
        <v>658680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IFERROR(__xludf.DUMMYFUNCTION("IMPORTRANGE(""https://docs.google.com/spreadsheets/d/1Yj_ptqi66GCucihVvJfMjLAmec39IyEx_6qawtMGysU/edit?usp=sharing"",""สบก!DJ49"")"),0)</f>
        <v>0</v>
      </c>
      <c r="M337" s="103"/>
      <c r="N337" s="93">
        <f ca="1">IFERROR(__xludf.DUMMYFUNCTION("IMPORTRANGE(""https://docs.google.com/spreadsheets/d/1Yj_ptqi66GCucihVvJfMjLAmec39IyEx_6qawtMGysU/edit?usp=sharing"",""สบก!DN49"")"),0)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IFERROR(__xludf.DUMMYFUNCTION("IMPORTRANGE(""https://docs.google.com/spreadsheets/d/1XL5vhW3sbDhbH9Cz0tuDiY8C3ctxq1tqvaCgkFb8cCA/edit?usp=sharing"",""เลย!I234"")"),0)</f>
        <v>0</v>
      </c>
      <c r="J339" s="197">
        <f ca="1">IFERROR(__xludf.DUMMYFUNCTION("IMPORTRANGE(""https://docs.google.com/spreadsheets/d/1XL5vhW3sbDhbH9Cz0tuDiY8C3ctxq1tqvaCgkFb8cCA/edit?usp=sharing"",""เลย!J234"")"),100)</f>
        <v>100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IFERROR(__xludf.DUMMYFUNCTION("IMPORTRANGE(""https://docs.google.com/spreadsheets/d/1XL5vhW3sbDhbH9Cz0tuDiY8C3ctxq1tqvaCgkFb8cCA/edit?usp=sharing"",""เลย!I235"")"),4040)</f>
        <v>4040</v>
      </c>
      <c r="J340" s="197">
        <f ca="1">IFERROR(__xludf.DUMMYFUNCTION("IMPORTRANGE(""https://docs.google.com/spreadsheets/d/1XL5vhW3sbDhbH9Cz0tuDiY8C3ctxq1tqvaCgkFb8cCA/edit?usp=sharing"",""เลย!J235"")"),1080.84)</f>
        <v>1080.8399999999999</v>
      </c>
      <c r="K340" s="350">
        <f t="shared" ca="1" si="103"/>
        <v>26.75346534653465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IFERROR(__xludf.DUMMYFUNCTION("IMPORTRANGE(""https://docs.google.com/spreadsheets/d/1XL5vhW3sbDhbH9Cz0tuDiY8C3ctxq1tqvaCgkFb8cCA/edit?usp=sharing"",""เลย!I236"")"),410)</f>
        <v>410</v>
      </c>
      <c r="J341" s="197">
        <f ca="1">IFERROR(__xludf.DUMMYFUNCTION("IMPORTRANGE(""https://docs.google.com/spreadsheets/d/1XL5vhW3sbDhbH9Cz0tuDiY8C3ctxq1tqvaCgkFb8cCA/edit?usp=sharing"",""เลย!J236"")"),181)</f>
        <v>181</v>
      </c>
      <c r="K341" s="350">
        <f t="shared" ca="1" si="103"/>
        <v>44.146341463414636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IFERROR(__xludf.DUMMYFUNCTION("IMPORTRANGE(""https://docs.google.com/spreadsheets/d/1XL5vhW3sbDhbH9Cz0tuDiY8C3ctxq1tqvaCgkFb8cCA/edit?usp=sharing"",""เลย!I237"")"),0)</f>
        <v>0</v>
      </c>
      <c r="J342" s="197">
        <f ca="1">IFERROR(__xludf.DUMMYFUNCTION("IMPORTRANGE(""https://docs.google.com/spreadsheets/d/1XL5vhW3sbDhbH9Cz0tuDiY8C3ctxq1tqvaCgkFb8cCA/edit?usp=sharing"",""เลย!J237"")"),2617.25)</f>
        <v>2617.25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IFERROR(__xludf.DUMMYFUNCTION("IMPORTRANGE(""https://docs.google.com/spreadsheets/d/1XL5vhW3sbDhbH9Cz0tuDiY8C3ctxq1tqvaCgkFb8cCA/edit?usp=sharing"",""เลย!I238"")"),410)</f>
        <v>410</v>
      </c>
      <c r="J343" s="197">
        <f ca="1">IFERROR(__xludf.DUMMYFUNCTION("IMPORTRANGE(""https://docs.google.com/spreadsheets/d/1XL5vhW3sbDhbH9Cz0tuDiY8C3ctxq1tqvaCgkFb8cCA/edit?usp=sharing"",""เลย!J238"")"),0)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IFERROR(__xludf.DUMMYFUNCTION("IMPORTRANGE(""https://docs.google.com/spreadsheets/d/1XL5vhW3sbDhbH9Cz0tuDiY8C3ctxq1tqvaCgkFb8cCA/edit?usp=sharing"",""เลย!I239"")"),0)</f>
        <v>0</v>
      </c>
      <c r="J344" s="197">
        <f ca="1">IFERROR(__xludf.DUMMYFUNCTION("IMPORTRANGE(""https://docs.google.com/spreadsheets/d/1XL5vhW3sbDhbH9Cz0tuDiY8C3ctxq1tqvaCgkFb8cCA/edit?usp=sharing"",""เลย!J239"")"),0)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IFERROR(__xludf.DUMMYFUNCTION("IMPORTRANGE(""https://docs.google.com/spreadsheets/d/1XL5vhW3sbDhbH9Cz0tuDiY8C3ctxq1tqvaCgkFb8cCA/edit?usp=sharing"",""เลย!I240"")"),410)</f>
        <v>410</v>
      </c>
      <c r="J345" s="197">
        <f ca="1">IFERROR(__xludf.DUMMYFUNCTION("IMPORTRANGE(""https://docs.google.com/spreadsheets/d/1XL5vhW3sbDhbH9Cz0tuDiY8C3ctxq1tqvaCgkFb8cCA/edit?usp=sharing"",""เลย!J240"")"),167)</f>
        <v>167</v>
      </c>
      <c r="K345" s="350">
        <f t="shared" ca="1" si="103"/>
        <v>40.731707317073173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IFERROR(__xludf.DUMMYFUNCTION("IMPORTRANGE(""https://docs.google.com/spreadsheets/d/1XL5vhW3sbDhbH9Cz0tuDiY8C3ctxq1tqvaCgkFb8cCA/edit?usp=sharing"",""เลย!I241"")"),0)</f>
        <v>0</v>
      </c>
      <c r="J346" s="197">
        <f ca="1">IFERROR(__xludf.DUMMYFUNCTION("IMPORTRANGE(""https://docs.google.com/spreadsheets/d/1XL5vhW3sbDhbH9Cz0tuDiY8C3ctxq1tqvaCgkFb8cCA/edit?usp=sharing"",""เลย!J241"")"),2508.82)</f>
        <v>2508.8200000000002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IFERROR(__xludf.DUMMYFUNCTION("IMPORTRANGE(""https://docs.google.com/spreadsheets/d/1XL5vhW3sbDhbH9Cz0tuDiY8C3ctxq1tqvaCgkFb8cCA/edit?usp=sharing"",""เลย!L242"")"),3022346)</f>
        <v>3022346</v>
      </c>
      <c r="M347" s="366"/>
      <c r="N347" s="366">
        <f ca="1">IFERROR(__xludf.DUMMYFUNCTION("IMPORTRANGE(""https://docs.google.com/spreadsheets/d/1XL5vhW3sbDhbH9Cz0tuDiY8C3ctxq1tqvaCgkFb8cCA/edit?usp=sharing"",""เลย!M242"")"),287669)</f>
        <v>287669</v>
      </c>
      <c r="O347" s="366">
        <f ca="1">+IF(L347&gt;0,N347*100/L347,0)</f>
        <v>9.5180697378791184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IFERROR(__xludf.DUMMYFUNCTION("IMPORTRANGE(""https://docs.google.com/spreadsheets/d/1XL5vhW3sbDhbH9Cz0tuDiY8C3ctxq1tqvaCgkFb8cCA/edit?usp=sharing"",""เลย!I244"")"),235)</f>
        <v>235</v>
      </c>
      <c r="J349" s="379">
        <f ca="1">IFERROR(__xludf.DUMMYFUNCTION("IMPORTRANGE(""https://docs.google.com/spreadsheets/d/1XL5vhW3sbDhbH9Cz0tuDiY8C3ctxq1tqvaCgkFb8cCA/edit?usp=sharing"",""เลย!J244"")"),0)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IFERROR(__xludf.DUMMYFUNCTION("IMPORTRANGE(""https://docs.google.com/spreadsheets/d/1XL5vhW3sbDhbH9Cz0tuDiY8C3ctxq1tqvaCgkFb8cCA/edit?usp=sharing"",""เลย!L244"")"),509680)</f>
        <v>509680</v>
      </c>
      <c r="M349" s="381"/>
      <c r="N349" s="381">
        <f ca="1">IFERROR(__xludf.DUMMYFUNCTION("IMPORTRANGE(""https://docs.google.com/spreadsheets/d/1XL5vhW3sbDhbH9Cz0tuDiY8C3ctxq1tqvaCgkFb8cCA/edit?usp=sharing"",""เลย!M244"")"),45089)</f>
        <v>45089</v>
      </c>
      <c r="O349" s="381">
        <f ca="1">+IF(L349&gt;0,N349*100/L349,0)</f>
        <v>8.8465311568042697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IFERROR(__xludf.DUMMYFUNCTION("IMPORTRANGE(""https://docs.google.com/spreadsheets/d/1XL5vhW3sbDhbH9Cz0tuDiY8C3ctxq1tqvaCgkFb8cCA/edit?usp=sharing"",""เลย!I245"")"),90)</f>
        <v>90</v>
      </c>
      <c r="J350" s="379">
        <f ca="1">IFERROR(__xludf.DUMMYFUNCTION("IMPORTRANGE(""https://docs.google.com/spreadsheets/d/1XL5vhW3sbDhbH9Cz0tuDiY8C3ctxq1tqvaCgkFb8cCA/edit?usp=sharing"",""เลย!J245"")"),0)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IFERROR(__xludf.DUMMYFUNCTION("IMPORTRANGE(""https://docs.google.com/spreadsheets/d/1XL5vhW3sbDhbH9Cz0tuDiY8C3ctxq1tqvaCgkFb8cCA/edit?usp=sharing"",""เลย!L246"")"),0)</f>
        <v>0</v>
      </c>
      <c r="M351" s="172"/>
      <c r="N351" s="172">
        <f ca="1">IFERROR(__xludf.DUMMYFUNCTION("IMPORTRANGE(""https://docs.google.com/spreadsheets/d/1XL5vhW3sbDhbH9Cz0tuDiY8C3ctxq1tqvaCgkFb8cCA/edit?usp=sharing"",""เลย!M246"")"),0)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IFERROR(__xludf.DUMMYFUNCTION("IMPORTRANGE(""https://docs.google.com/spreadsheets/d/1XL5vhW3sbDhbH9Cz0tuDiY8C3ctxq1tqvaCgkFb8cCA/edit?usp=sharing"",""เลย!L247"")"),509680)</f>
        <v>509680</v>
      </c>
      <c r="M352" s="173"/>
      <c r="N352" s="172">
        <f ca="1">IFERROR(__xludf.DUMMYFUNCTION("IMPORTRANGE(""https://docs.google.com/spreadsheets/d/1XL5vhW3sbDhbH9Cz0tuDiY8C3ctxq1tqvaCgkFb8cCA/edit?usp=sharing"",""เลย!M247"")"),45089)</f>
        <v>45089</v>
      </c>
      <c r="O352" s="173">
        <f t="shared" ca="1" si="105"/>
        <v>8.8465311568042697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IFERROR(__xludf.DUMMYFUNCTION("IMPORTRANGE(""https://docs.google.com/spreadsheets/d/1XL5vhW3sbDhbH9Cz0tuDiY8C3ctxq1tqvaCgkFb8cCA/edit?usp=sharing"",""เลย!L248"")"),0)</f>
        <v>0</v>
      </c>
      <c r="M353" s="178"/>
      <c r="N353" s="178">
        <f ca="1">IFERROR(__xludf.DUMMYFUNCTION("IMPORTRANGE(""https://docs.google.com/spreadsheets/d/1XL5vhW3sbDhbH9Cz0tuDiY8C3ctxq1tqvaCgkFb8cCA/edit?usp=sharing"",""เลย!M248"")"),0)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IFERROR(__xludf.DUMMYFUNCTION("IMPORTRANGE(""https://docs.google.com/spreadsheets/d/1XL5vhW3sbDhbH9Cz0tuDiY8C3ctxq1tqvaCgkFb8cCA/edit?usp=sharing"",""เลย!L249"")"),509680)</f>
        <v>509680</v>
      </c>
      <c r="M354" s="178"/>
      <c r="N354" s="175">
        <f ca="1">IFERROR(__xludf.DUMMYFUNCTION("IMPORTRANGE(""https://docs.google.com/spreadsheets/d/1XL5vhW3sbDhbH9Cz0tuDiY8C3ctxq1tqvaCgkFb8cCA/edit?usp=sharing"",""เลย!M249"")"),45089)</f>
        <v>45089</v>
      </c>
      <c r="O354" s="178">
        <f t="shared" ca="1" si="105"/>
        <v>8.8465311568042697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IFERROR(__xludf.DUMMYFUNCTION("IMPORTRANGE(""https://docs.google.com/spreadsheets/d/1XL5vhW3sbDhbH9Cz0tuDiY8C3ctxq1tqvaCgkFb8cCA/edit?usp=sharing"",""เลย!M250"")"),0)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IFERROR(__xludf.DUMMYFUNCTION("IMPORTRANGE(""https://docs.google.com/spreadsheets/d/1XL5vhW3sbDhbH9Cz0tuDiY8C3ctxq1tqvaCgkFb8cCA/edit?usp=sharing"",""เลย!M251"")"),0)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IFERROR(__xludf.DUMMYFUNCTION("IMPORTRANGE(""https://docs.google.com/spreadsheets/d/1XL5vhW3sbDhbH9Cz0tuDiY8C3ctxq1tqvaCgkFb8cCA/edit?usp=sharing"",""เลย!M252"")"),31899)</f>
        <v>31899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IFERROR(__xludf.DUMMYFUNCTION("IMPORTRANGE(""https://docs.google.com/spreadsheets/d/1XL5vhW3sbDhbH9Cz0tuDiY8C3ctxq1tqvaCgkFb8cCA/edit?usp=sharing"",""เลย!M253"")"),13190)</f>
        <v>13190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IFERROR(__xludf.DUMMYFUNCTION("IMPORTRANGE(""https://docs.google.com/spreadsheets/d/1XL5vhW3sbDhbH9Cz0tuDiY8C3ctxq1tqvaCgkFb8cCA/edit?usp=sharing"",""เลย!J255"")"),0)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IFERROR(__xludf.DUMMYFUNCTION("IMPORTRANGE(""https://docs.google.com/spreadsheets/d/1XL5vhW3sbDhbH9Cz0tuDiY8C3ctxq1tqvaCgkFb8cCA/edit?usp=sharing"",""เลย!J256"")"),1)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IFERROR(__xludf.DUMMYFUNCTION("IMPORTRANGE(""https://docs.google.com/spreadsheets/d/1XL5vhW3sbDhbH9Cz0tuDiY8C3ctxq1tqvaCgkFb8cCA/edit?usp=sharing"",""เลย!J257"")"),1)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IFERROR(__xludf.DUMMYFUNCTION("IMPORTRANGE(""https://docs.google.com/spreadsheets/d/1XL5vhW3sbDhbH9Cz0tuDiY8C3ctxq1tqvaCgkFb8cCA/edit?usp=sharing"",""เลย!J258"")"),0)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IFERROR(__xludf.DUMMYFUNCTION("IMPORTRANGE(""https://docs.google.com/spreadsheets/d/1XL5vhW3sbDhbH9Cz0tuDiY8C3ctxq1tqvaCgkFb8cCA/edit?usp=sharing"",""เลย!J166"")"),0)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IFERROR(__xludf.DUMMYFUNCTION("IMPORTRANGE(""https://docs.google.com/spreadsheets/d/1XL5vhW3sbDhbH9Cz0tuDiY8C3ctxq1tqvaCgkFb8cCA/edit?usp=sharing"",""เลย!J166"")"),0)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IFERROR(__xludf.DUMMYFUNCTION("IMPORTRANGE(""https://docs.google.com/spreadsheets/d/1XL5vhW3sbDhbH9Cz0tuDiY8C3ctxq1tqvaCgkFb8cCA/edit?usp=sharing"",""เลย!J166"")"),0)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IFERROR(__xludf.DUMMYFUNCTION("IMPORTRANGE(""https://docs.google.com/spreadsheets/d/1XL5vhW3sbDhbH9Cz0tuDiY8C3ctxq1tqvaCgkFb8cCA/edit?usp=sharing"",""เลย!J166"")"),0)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IFERROR(__xludf.DUMMYFUNCTION("IMPORTRANGE(""https://docs.google.com/spreadsheets/d/1XL5vhW3sbDhbH9Cz0tuDiY8C3ctxq1tqvaCgkFb8cCA/edit?usp=sharing"",""เลย!I263"")"),90)</f>
        <v>90</v>
      </c>
      <c r="J368" s="197">
        <f ca="1">IFERROR(__xludf.DUMMYFUNCTION("IMPORTRANGE(""https://docs.google.com/spreadsheets/d/1XL5vhW3sbDhbH9Cz0tuDiY8C3ctxq1tqvaCgkFb8cCA/edit?usp=sharing"",""เลย!J263"")"),0)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IFERROR(__xludf.DUMMYFUNCTION("IMPORTRANGE(""https://docs.google.com/spreadsheets/d/1XL5vhW3sbDhbH9Cz0tuDiY8C3ctxq1tqvaCgkFb8cCA/edit?usp=sharing"",""เลย!I164"")"),0)</f>
        <v>0</v>
      </c>
      <c r="J369" s="213">
        <f ca="1">IFERROR(__xludf.DUMMYFUNCTION("IMPORTRANGE(""https://docs.google.com/spreadsheets/d/1XL5vhW3sbDhbH9Cz0tuDiY8C3ctxq1tqvaCgkFb8cCA/edit?usp=sharing"",""เลย!J164"")"),0)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IFERROR(__xludf.DUMMYFUNCTION("IMPORTRANGE(""https://docs.google.com/spreadsheets/d/1XL5vhW3sbDhbH9Cz0tuDiY8C3ctxq1tqvaCgkFb8cCA/edit?usp=sharing"",""เลย!I265"")"),90)</f>
        <v>90</v>
      </c>
      <c r="J370" s="213">
        <f ca="1">IFERROR(__xludf.DUMMYFUNCTION("IMPORTRANGE(""https://docs.google.com/spreadsheets/d/1XL5vhW3sbDhbH9Cz0tuDiY8C3ctxq1tqvaCgkFb8cCA/edit?usp=sharing"",""เลย!J265"")"),0)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IFERROR(__xludf.DUMMYFUNCTION("IMPORTRANGE(""https://docs.google.com/spreadsheets/d/1XL5vhW3sbDhbH9Cz0tuDiY8C3ctxq1tqvaCgkFb8cCA/edit?usp=sharing"",""เลย!I164"")"),0)</f>
        <v>0</v>
      </c>
      <c r="J371" s="198">
        <f ca="1">IFERROR(__xludf.DUMMYFUNCTION("IMPORTRANGE(""https://docs.google.com/spreadsheets/d/1XL5vhW3sbDhbH9Cz0tuDiY8C3ctxq1tqvaCgkFb8cCA/edit?usp=sharing"",""เลย!J164"")"),0)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IFERROR(__xludf.DUMMYFUNCTION("IMPORTRANGE(""https://docs.google.com/spreadsheets/d/1XL5vhW3sbDhbH9Cz0tuDiY8C3ctxq1tqvaCgkFb8cCA/edit?usp=sharing"",""เลย!I267"")"),90)</f>
        <v>90</v>
      </c>
      <c r="J372" s="198">
        <f ca="1">IFERROR(__xludf.DUMMYFUNCTION("IMPORTRANGE(""https://docs.google.com/spreadsheets/d/1XL5vhW3sbDhbH9Cz0tuDiY8C3ctxq1tqvaCgkFb8cCA/edit?usp=sharing"",""เลย!J267"")"),0)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IFERROR(__xludf.DUMMYFUNCTION("IMPORTRANGE(""https://docs.google.com/spreadsheets/d/1XL5vhW3sbDhbH9Cz0tuDiY8C3ctxq1tqvaCgkFb8cCA/edit?usp=sharing"",""เลย!I164"")"),0)</f>
        <v>0</v>
      </c>
      <c r="J373" s="213">
        <f ca="1">IFERROR(__xludf.DUMMYFUNCTION("IMPORTRANGE(""https://docs.google.com/spreadsheets/d/1XL5vhW3sbDhbH9Cz0tuDiY8C3ctxq1tqvaCgkFb8cCA/edit?usp=sharing"",""เลย!J164"")"),0)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IFERROR(__xludf.DUMMYFUNCTION("IMPORTRANGE(""https://docs.google.com/spreadsheets/d/1XL5vhW3sbDhbH9Cz0tuDiY8C3ctxq1tqvaCgkFb8cCA/edit?usp=sharing"",""เลย!I164"")"),0)</f>
        <v>0</v>
      </c>
      <c r="J374" s="197">
        <f ca="1">IFERROR(__xludf.DUMMYFUNCTION("IMPORTRANGE(""https://docs.google.com/spreadsheets/d/1XL5vhW3sbDhbH9Cz0tuDiY8C3ctxq1tqvaCgkFb8cCA/edit?usp=sharing"",""เลย!J164"")"),0)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IFERROR(__xludf.DUMMYFUNCTION("IMPORTRANGE(""https://docs.google.com/spreadsheets/d/1XL5vhW3sbDhbH9Cz0tuDiY8C3ctxq1tqvaCgkFb8cCA/edit?usp=sharing"",""เลย!I270"")"),235)</f>
        <v>235</v>
      </c>
      <c r="J375" s="197">
        <f ca="1">IFERROR(__xludf.DUMMYFUNCTION("IMPORTRANGE(""https://docs.google.com/spreadsheets/d/1XL5vhW3sbDhbH9Cz0tuDiY8C3ctxq1tqvaCgkFb8cCA/edit?usp=sharing"",""เลย!J270"")"),0)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IFERROR(__xludf.DUMMYFUNCTION("IMPORTRANGE(""https://docs.google.com/spreadsheets/d/1XL5vhW3sbDhbH9Cz0tuDiY8C3ctxq1tqvaCgkFb8cCA/edit?usp=sharing"",""เลย!I271"")"),100)</f>
        <v>100</v>
      </c>
      <c r="J376" s="198">
        <f ca="1">IFERROR(__xludf.DUMMYFUNCTION("IMPORTRANGE(""https://docs.google.com/spreadsheets/d/1XL5vhW3sbDhbH9Cz0tuDiY8C3ctxq1tqvaCgkFb8cCA/edit?usp=sharing"",""เลย!J271"")"),0)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IFERROR(__xludf.DUMMYFUNCTION("IMPORTRANGE(""https://docs.google.com/spreadsheets/d/1XL5vhW3sbDhbH9Cz0tuDiY8C3ctxq1tqvaCgkFb8cCA/edit?usp=sharing"",""เลย!I272"")"),135)</f>
        <v>135</v>
      </c>
      <c r="J377" s="213">
        <f ca="1">IFERROR(__xludf.DUMMYFUNCTION("IMPORTRANGE(""https://docs.google.com/spreadsheets/d/1XL5vhW3sbDhbH9Cz0tuDiY8C3ctxq1tqvaCgkFb8cCA/edit?usp=sharing"",""เลย!J272"")"),0)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IFERROR(__xludf.DUMMYFUNCTION("IMPORTRANGE(""https://docs.google.com/spreadsheets/d/1XL5vhW3sbDhbH9Cz0tuDiY8C3ctxq1tqvaCgkFb8cCA/edit?usp=sharing"",""เลย!J273"")"),0)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IFERROR(__xludf.DUMMYFUNCTION("IMPORTRANGE(""https://docs.google.com/spreadsheets/d/1XL5vhW3sbDhbH9Cz0tuDiY8C3ctxq1tqvaCgkFb8cCA/edit?usp=sharing"",""เลย!J274"")"),0)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IFERROR(__xludf.DUMMYFUNCTION("IMPORTRANGE(""https://docs.google.com/spreadsheets/d/1XL5vhW3sbDhbH9Cz0tuDiY8C3ctxq1tqvaCgkFb8cCA/edit?usp=sharing"",""เลย!I275"")"),1000)</f>
        <v>1000</v>
      </c>
      <c r="J380" s="379">
        <f ca="1">IFERROR(__xludf.DUMMYFUNCTION("IMPORTRANGE(""https://docs.google.com/spreadsheets/d/1XL5vhW3sbDhbH9Cz0tuDiY8C3ctxq1tqvaCgkFb8cCA/edit?usp=sharing"",""เลย!J275"")"),0)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IFERROR(__xludf.DUMMYFUNCTION("IMPORTRANGE(""https://docs.google.com/spreadsheets/d/1XL5vhW3sbDhbH9Cz0tuDiY8C3ctxq1tqvaCgkFb8cCA/edit?usp=sharing"",""เลย!L275"")"),1028520)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IFERROR(__xludf.DUMMYFUNCTION("IMPORTRANGE(""https://docs.google.com/spreadsheets/d/1XL5vhW3sbDhbH9Cz0tuDiY8C3ctxq1tqvaCgkFb8cCA/edit?usp=sharing"",""เลย!M275"")"),32266)</f>
        <v>32266</v>
      </c>
      <c r="O380" s="381">
        <f ca="1">+IF(L380&gt;0,N380*100/L380,0)</f>
        <v>3.1371290786761561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IFERROR(__xludf.DUMMYFUNCTION("IMPORTRANGE(""https://docs.google.com/spreadsheets/d/1XL5vhW3sbDhbH9Cz0tuDiY8C3ctxq1tqvaCgkFb8cCA/edit?usp=sharing"",""เลย!I276"")"),100)</f>
        <v>100</v>
      </c>
      <c r="J381" s="379">
        <f ca="1">IFERROR(__xludf.DUMMYFUNCTION("IMPORTRANGE(""https://docs.google.com/spreadsheets/d/1XL5vhW3sbDhbH9Cz0tuDiY8C3ctxq1tqvaCgkFb8cCA/edit?usp=sharing"",""เลย!J276"")"),0)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IFERROR(__xludf.DUMMYFUNCTION("IMPORTRANGE(""https://docs.google.com/spreadsheets/d/1XL5vhW3sbDhbH9Cz0tuDiY8C3ctxq1tqvaCgkFb8cCA/edit?usp=sharing"",""เลย!L277"")"),0)</f>
        <v>0</v>
      </c>
      <c r="M382" s="172"/>
      <c r="N382" s="172">
        <f ca="1">IFERROR(__xludf.DUMMYFUNCTION("IMPORTRANGE(""https://docs.google.com/spreadsheets/d/1XL5vhW3sbDhbH9Cz0tuDiY8C3ctxq1tqvaCgkFb8cCA/edit?usp=sharing"",""เลย!M277"")"),0)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IFERROR(__xludf.DUMMYFUNCTION("IMPORTRANGE(""https://docs.google.com/spreadsheets/d/1XL5vhW3sbDhbH9Cz0tuDiY8C3ctxq1tqvaCgkFb8cCA/edit?usp=sharing"",""เลย!L278"")"),1028520)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IFERROR(__xludf.DUMMYFUNCTION("IMPORTRANGE(""https://docs.google.com/spreadsheets/d/1XL5vhW3sbDhbH9Cz0tuDiY8C3ctxq1tqvaCgkFb8cCA/edit?usp=sharing"",""เลย!M278"")"),32266)</f>
        <v>32266</v>
      </c>
      <c r="O383" s="173">
        <f t="shared" ca="1" si="109"/>
        <v>3.1371290786761561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IFERROR(__xludf.DUMMYFUNCTION("IMPORTRANGE(""https://docs.google.com/spreadsheets/d/1XL5vhW3sbDhbH9Cz0tuDiY8C3ctxq1tqvaCgkFb8cCA/edit?usp=sharing"",""เลย!L279"")"),0)</f>
        <v>0</v>
      </c>
      <c r="M384" s="178"/>
      <c r="N384" s="178">
        <f ca="1">IFERROR(__xludf.DUMMYFUNCTION("IMPORTRANGE(""https://docs.google.com/spreadsheets/d/1XL5vhW3sbDhbH9Cz0tuDiY8C3ctxq1tqvaCgkFb8cCA/edit?usp=sharing"",""เลย!M279"")"),0)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IFERROR(__xludf.DUMMYFUNCTION("IMPORTRANGE(""https://docs.google.com/spreadsheets/d/1XL5vhW3sbDhbH9Cz0tuDiY8C3ctxq1tqvaCgkFb8cCA/edit?usp=sharing"",""เลย!L280"")"),1028520)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IFERROR(__xludf.DUMMYFUNCTION("IMPORTRANGE(""https://docs.google.com/spreadsheets/d/1XL5vhW3sbDhbH9Cz0tuDiY8C3ctxq1tqvaCgkFb8cCA/edit?usp=sharing"",""เลย!M280"")"),32266)</f>
        <v>32266</v>
      </c>
      <c r="O385" s="178">
        <f t="shared" ca="1" si="109"/>
        <v>3.1371290786761561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IFERROR(__xludf.DUMMYFUNCTION("IMPORTRANGE(""https://docs.google.com/spreadsheets/d/1XL5vhW3sbDhbH9Cz0tuDiY8C3ctxq1tqvaCgkFb8cCA/edit?usp=sharing"",""เลย!M281"")"),0)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IFERROR(__xludf.DUMMYFUNCTION("IMPORTRANGE(""https://docs.google.com/spreadsheets/d/1XL5vhW3sbDhbH9Cz0tuDiY8C3ctxq1tqvaCgkFb8cCA/edit?usp=sharing"",""เลย!M282"")"),0)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IFERROR(__xludf.DUMMYFUNCTION("IMPORTRANGE(""https://docs.google.com/spreadsheets/d/1XL5vhW3sbDhbH9Cz0tuDiY8C3ctxq1tqvaCgkFb8cCA/edit?usp=sharing"",""เลย!M283"")"),32266)</f>
        <v>32266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IFERROR(__xludf.DUMMYFUNCTION("IMPORTRANGE(""https://docs.google.com/spreadsheets/d/1XL5vhW3sbDhbH9Cz0tuDiY8C3ctxq1tqvaCgkFb8cCA/edit?usp=sharing"",""เลย!M284"")"),0)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IFERROR(__xludf.DUMMYFUNCTION("IMPORTRANGE(""https://docs.google.com/spreadsheets/d/1XL5vhW3sbDhbH9Cz0tuDiY8C3ctxq1tqvaCgkFb8cCA/edit?usp=sharing"",""เลย!J286"")"),0)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IFERROR(__xludf.DUMMYFUNCTION("IMPORTRANGE(""https://docs.google.com/spreadsheets/d/1XL5vhW3sbDhbH9Cz0tuDiY8C3ctxq1tqvaCgkFb8cCA/edit?usp=sharing"",""เลย!J287"")"),1)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IFERROR(__xludf.DUMMYFUNCTION("IMPORTRANGE(""https://docs.google.com/spreadsheets/d/1XL5vhW3sbDhbH9Cz0tuDiY8C3ctxq1tqvaCgkFb8cCA/edit?usp=sharing"",""เลย!J288"")"),1)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IFERROR(__xludf.DUMMYFUNCTION("IMPORTRANGE(""https://docs.google.com/spreadsheets/d/1XL5vhW3sbDhbH9Cz0tuDiY8C3ctxq1tqvaCgkFb8cCA/edit?usp=sharing"",""เลย!J289"")"),0)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IFERROR(__xludf.DUMMYFUNCTION("IMPORTRANGE(""https://docs.google.com/spreadsheets/d/1XL5vhW3sbDhbH9Cz0tuDiY8C3ctxq1tqvaCgkFb8cCA/edit?usp=sharing"",""เลย!I291"")"),100)</f>
        <v>100</v>
      </c>
      <c r="J396" s="207">
        <f ca="1">IFERROR(__xludf.DUMMYFUNCTION("IMPORTRANGE(""https://docs.google.com/spreadsheets/d/1XL5vhW3sbDhbH9Cz0tuDiY8C3ctxq1tqvaCgkFb8cCA/edit?usp=sharing"",""เลย!J291"")"),0)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IFERROR(__xludf.DUMMYFUNCTION("IMPORTRANGE(""https://docs.google.com/spreadsheets/d/1XL5vhW3sbDhbH9Cz0tuDiY8C3ctxq1tqvaCgkFb8cCA/edit?usp=sharing"",""เลย!I292"")"),1000)</f>
        <v>1000</v>
      </c>
      <c r="J397" s="207">
        <f ca="1">IFERROR(__xludf.DUMMYFUNCTION("IMPORTRANGE(""https://docs.google.com/spreadsheets/d/1XL5vhW3sbDhbH9Cz0tuDiY8C3ctxq1tqvaCgkFb8cCA/edit?usp=sharing"",""เลย!J292"")"),0)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IFERROR(__xludf.DUMMYFUNCTION("IMPORTRANGE(""https://docs.google.com/spreadsheets/d/1XL5vhW3sbDhbH9Cz0tuDiY8C3ctxq1tqvaCgkFb8cCA/edit?usp=sharing"",""เลย!I293"")"),100)</f>
        <v>100</v>
      </c>
      <c r="J398" s="207">
        <f ca="1">IFERROR(__xludf.DUMMYFUNCTION("IMPORTRANGE(""https://docs.google.com/spreadsheets/d/1XL5vhW3sbDhbH9Cz0tuDiY8C3ctxq1tqvaCgkFb8cCA/edit?usp=sharing"",""เลย!J293"")"),0)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IFERROR(__xludf.DUMMYFUNCTION("IMPORTRANGE(""https://docs.google.com/spreadsheets/d/1XL5vhW3sbDhbH9Cz0tuDiY8C3ctxq1tqvaCgkFb8cCA/edit?usp=sharing"",""เลย!J294"")"),0)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IFERROR(__xludf.DUMMYFUNCTION("IMPORTRANGE(""https://docs.google.com/spreadsheets/d/1XL5vhW3sbDhbH9Cz0tuDiY8C3ctxq1tqvaCgkFb8cCA/edit?usp=sharing"",""เลย!J295"")"),0)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IFERROR(__xludf.DUMMYFUNCTION("IMPORTRANGE(""https://docs.google.com/spreadsheets/d/1XL5vhW3sbDhbH9Cz0tuDiY8C3ctxq1tqvaCgkFb8cCA/edit?usp=sharing"",""เลย!I296"")"),120)</f>
        <v>120</v>
      </c>
      <c r="J401" s="379">
        <f ca="1">IFERROR(__xludf.DUMMYFUNCTION("IMPORTRANGE(""https://docs.google.com/spreadsheets/d/1XL5vhW3sbDhbH9Cz0tuDiY8C3ctxq1tqvaCgkFb8cCA/edit?usp=sharing"",""เลย!J296"")"),0)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IFERROR(__xludf.DUMMYFUNCTION("IMPORTRANGE(""https://docs.google.com/spreadsheets/d/1XL5vhW3sbDhbH9Cz0tuDiY8C3ctxq1tqvaCgkFb8cCA/edit?usp=sharing"",""เลย!L296"")"),147110)</f>
        <v>147110</v>
      </c>
      <c r="M401" s="381"/>
      <c r="N401" s="381">
        <f ca="1">IFERROR(__xludf.DUMMYFUNCTION("IMPORTRANGE(""https://docs.google.com/spreadsheets/d/1XL5vhW3sbDhbH9Cz0tuDiY8C3ctxq1tqvaCgkFb8cCA/edit?usp=sharing"",""เลย!M296"")"),6060)</f>
        <v>6060</v>
      </c>
      <c r="O401" s="381">
        <f ca="1">+IF(L401&gt;0,N401*100/L401,0)</f>
        <v>4.1193664604717561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IFERROR(__xludf.DUMMYFUNCTION("IMPORTRANGE(""https://docs.google.com/spreadsheets/d/1XL5vhW3sbDhbH9Cz0tuDiY8C3ctxq1tqvaCgkFb8cCA/edit?usp=sharing"",""เลย!I297"")"),40)</f>
        <v>40</v>
      </c>
      <c r="J402" s="379">
        <f ca="1">IFERROR(__xludf.DUMMYFUNCTION("IMPORTRANGE(""https://docs.google.com/spreadsheets/d/1XL5vhW3sbDhbH9Cz0tuDiY8C3ctxq1tqvaCgkFb8cCA/edit?usp=sharing"",""เลย!J297"")"),0)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IFERROR(__xludf.DUMMYFUNCTION("IMPORTRANGE(""https://docs.google.com/spreadsheets/d/1XL5vhW3sbDhbH9Cz0tuDiY8C3ctxq1tqvaCgkFb8cCA/edit?usp=sharing"",""เลย!L298"")"),0)</f>
        <v>0</v>
      </c>
      <c r="M403" s="172"/>
      <c r="N403" s="178">
        <f ca="1">IFERROR(__xludf.DUMMYFUNCTION("IMPORTRANGE(""https://docs.google.com/spreadsheets/d/1XL5vhW3sbDhbH9Cz0tuDiY8C3ctxq1tqvaCgkFb8cCA/edit?usp=sharing"",""เลย!M298"")"),0)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IFERROR(__xludf.DUMMYFUNCTION("IMPORTRANGE(""https://docs.google.com/spreadsheets/d/1XL5vhW3sbDhbH9Cz0tuDiY8C3ctxq1tqvaCgkFb8cCA/edit?usp=sharing"",""เลย!L299"")"),147110)</f>
        <v>147110</v>
      </c>
      <c r="M404" s="173"/>
      <c r="N404" s="178">
        <f ca="1">IFERROR(__xludf.DUMMYFUNCTION("IMPORTRANGE(""https://docs.google.com/spreadsheets/d/1XL5vhW3sbDhbH9Cz0tuDiY8C3ctxq1tqvaCgkFb8cCA/edit?usp=sharing"",""เลย!M299"")"),6060)</f>
        <v>6060</v>
      </c>
      <c r="O404" s="178">
        <f t="shared" ca="1" si="112"/>
        <v>4.1193664604717561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IFERROR(__xludf.DUMMYFUNCTION("IMPORTRANGE(""https://docs.google.com/spreadsheets/d/1XL5vhW3sbDhbH9Cz0tuDiY8C3ctxq1tqvaCgkFb8cCA/edit?usp=sharing"",""เลย!L300"")"),0)</f>
        <v>0</v>
      </c>
      <c r="M405" s="178"/>
      <c r="N405" s="178">
        <f ca="1">IFERROR(__xludf.DUMMYFUNCTION("IMPORTRANGE(""https://docs.google.com/spreadsheets/d/1XL5vhW3sbDhbH9Cz0tuDiY8C3ctxq1tqvaCgkFb8cCA/edit?usp=sharing"",""เลย!M300"")"),0)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IFERROR(__xludf.DUMMYFUNCTION("IMPORTRANGE(""https://docs.google.com/spreadsheets/d/1XL5vhW3sbDhbH9Cz0tuDiY8C3ctxq1tqvaCgkFb8cCA/edit?usp=sharing"",""เลย!L301"")"),147110)</f>
        <v>147110</v>
      </c>
      <c r="M406" s="178"/>
      <c r="N406" s="178">
        <f ca="1">IFERROR(__xludf.DUMMYFUNCTION("IMPORTRANGE(""https://docs.google.com/spreadsheets/d/1XL5vhW3sbDhbH9Cz0tuDiY8C3ctxq1tqvaCgkFb8cCA/edit?usp=sharing"",""เลย!M301"")"),6060)</f>
        <v>6060</v>
      </c>
      <c r="O406" s="178">
        <f t="shared" ca="1" si="112"/>
        <v>4.1193664604717561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IFERROR(__xludf.DUMMYFUNCTION("IMPORTRANGE(""https://docs.google.com/spreadsheets/d/1XL5vhW3sbDhbH9Cz0tuDiY8C3ctxq1tqvaCgkFb8cCA/edit?usp=sharing"",""เลย!M302"")"),0)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IFERROR(__xludf.DUMMYFUNCTION("IMPORTRANGE(""https://docs.google.com/spreadsheets/d/1XL5vhW3sbDhbH9Cz0tuDiY8C3ctxq1tqvaCgkFb8cCA/edit?usp=sharing"",""เลย!M303"")"),0)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IFERROR(__xludf.DUMMYFUNCTION("IMPORTRANGE(""https://docs.google.com/spreadsheets/d/1XL5vhW3sbDhbH9Cz0tuDiY8C3ctxq1tqvaCgkFb8cCA/edit?usp=sharing"",""เลย!M304"")"),0)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IFERROR(__xludf.DUMMYFUNCTION("IMPORTRANGE(""https://docs.google.com/spreadsheets/d/1XL5vhW3sbDhbH9Cz0tuDiY8C3ctxq1tqvaCgkFb8cCA/edit?usp=sharing"",""เลย!M305"")"),6060)</f>
        <v>6060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IFERROR(__xludf.DUMMYFUNCTION("IMPORTRANGE(""https://docs.google.com/spreadsheets/d/1XL5vhW3sbDhbH9Cz0tuDiY8C3ctxq1tqvaCgkFb8cCA/edit?usp=sharing"",""เลย!J307"")"),0)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IFERROR(__xludf.DUMMYFUNCTION("IMPORTRANGE(""https://docs.google.com/spreadsheets/d/1XL5vhW3sbDhbH9Cz0tuDiY8C3ctxq1tqvaCgkFb8cCA/edit?usp=sharing"",""เลย!J308"")"),1)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IFERROR(__xludf.DUMMYFUNCTION("IMPORTRANGE(""https://docs.google.com/spreadsheets/d/1XL5vhW3sbDhbH9Cz0tuDiY8C3ctxq1tqvaCgkFb8cCA/edit?usp=sharing"",""เลย!J309"")"),1)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IFERROR(__xludf.DUMMYFUNCTION("IMPORTRANGE(""https://docs.google.com/spreadsheets/d/1XL5vhW3sbDhbH9Cz0tuDiY8C3ctxq1tqvaCgkFb8cCA/edit?usp=sharing"",""เลย!J310"")"),0)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IFERROR(__xludf.DUMMYFUNCTION("IMPORTRANGE(""https://docs.google.com/spreadsheets/d/1XL5vhW3sbDhbH9Cz0tuDiY8C3ctxq1tqvaCgkFb8cCA/edit?usp=sharing"",""เลย!I311"")"),40)</f>
        <v>40</v>
      </c>
      <c r="J416" s="210">
        <f ca="1">IFERROR(__xludf.DUMMYFUNCTION("IMPORTRANGE(""https://docs.google.com/spreadsheets/d/1XL5vhW3sbDhbH9Cz0tuDiY8C3ctxq1tqvaCgkFb8cCA/edit?usp=sharing"",""เลย!J311"")"),0)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IFERROR(__xludf.DUMMYFUNCTION("IMPORTRANGE(""https://docs.google.com/spreadsheets/d/1XL5vhW3sbDhbH9Cz0tuDiY8C3ctxq1tqvaCgkFb8cCA/edit?usp=sharing"",""เลย!I312"")"),15)</f>
        <v>15</v>
      </c>
      <c r="J417" s="400">
        <f ca="1">IFERROR(__xludf.DUMMYFUNCTION("IMPORTRANGE(""https://docs.google.com/spreadsheets/d/1XL5vhW3sbDhbH9Cz0tuDiY8C3ctxq1tqvaCgkFb8cCA/edit?usp=sharing"",""เลย!J312"")"),0)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IFERROR(__xludf.DUMMYFUNCTION("IMPORTRANGE(""https://docs.google.com/spreadsheets/d/1XL5vhW3sbDhbH9Cz0tuDiY8C3ctxq1tqvaCgkFb8cCA/edit?usp=sharing"",""เลย!I313"")"),45)</f>
        <v>45</v>
      </c>
      <c r="J418" s="401">
        <f ca="1">IFERROR(__xludf.DUMMYFUNCTION("IMPORTRANGE(""https://docs.google.com/spreadsheets/d/1XL5vhW3sbDhbH9Cz0tuDiY8C3ctxq1tqvaCgkFb8cCA/edit?usp=sharing"",""เลย!J313"")"),0)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IFERROR(__xludf.DUMMYFUNCTION("IMPORTRANGE(""https://docs.google.com/spreadsheets/d/1XL5vhW3sbDhbH9Cz0tuDiY8C3ctxq1tqvaCgkFb8cCA/edit?usp=sharing"",""เลย!I314"")"),15)</f>
        <v>15</v>
      </c>
      <c r="J419" s="402">
        <f ca="1">IFERROR(__xludf.DUMMYFUNCTION("IMPORTRANGE(""https://docs.google.com/spreadsheets/d/1XL5vhW3sbDhbH9Cz0tuDiY8C3ctxq1tqvaCgkFb8cCA/edit?usp=sharing"",""เลย!J314"")"),0)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IFERROR(__xludf.DUMMYFUNCTION("IMPORTRANGE(""https://docs.google.com/spreadsheets/d/1XL5vhW3sbDhbH9Cz0tuDiY8C3ctxq1tqvaCgkFb8cCA/edit?usp=sharing"",""เลย!I315"")"),15)</f>
        <v>15</v>
      </c>
      <c r="J420" s="402">
        <f ca="1">IFERROR(__xludf.DUMMYFUNCTION("IMPORTRANGE(""https://docs.google.com/spreadsheets/d/1XL5vhW3sbDhbH9Cz0tuDiY8C3ctxq1tqvaCgkFb8cCA/edit?usp=sharing"",""เลย!J315"")"),0)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IFERROR(__xludf.DUMMYFUNCTION("IMPORTRANGE(""https://docs.google.com/spreadsheets/d/1XL5vhW3sbDhbH9Cz0tuDiY8C3ctxq1tqvaCgkFb8cCA/edit?usp=sharing"",""เลย!I316"")"),15)</f>
        <v>15</v>
      </c>
      <c r="J421" s="400">
        <f ca="1">IFERROR(__xludf.DUMMYFUNCTION("IMPORTRANGE(""https://docs.google.com/spreadsheets/d/1XL5vhW3sbDhbH9Cz0tuDiY8C3ctxq1tqvaCgkFb8cCA/edit?usp=sharing"",""เลย!J316"")"),0)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IFERROR(__xludf.DUMMYFUNCTION("IMPORTRANGE(""https://docs.google.com/spreadsheets/d/1XL5vhW3sbDhbH9Cz0tuDiY8C3ctxq1tqvaCgkFb8cCA/edit?usp=sharing"",""เลย!I317"")"),45)</f>
        <v>45</v>
      </c>
      <c r="J422" s="401">
        <f ca="1">IFERROR(__xludf.DUMMYFUNCTION("IMPORTRANGE(""https://docs.google.com/spreadsheets/d/1XL5vhW3sbDhbH9Cz0tuDiY8C3ctxq1tqvaCgkFb8cCA/edit?usp=sharing"",""เลย!J317"")"),0)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IFERROR(__xludf.DUMMYFUNCTION("IMPORTRANGE(""https://docs.google.com/spreadsheets/d/1XL5vhW3sbDhbH9Cz0tuDiY8C3ctxq1tqvaCgkFb8cCA/edit?usp=sharing"",""เลย!I318"")"),15)</f>
        <v>15</v>
      </c>
      <c r="J423" s="402">
        <f ca="1">IFERROR(__xludf.DUMMYFUNCTION("IMPORTRANGE(""https://docs.google.com/spreadsheets/d/1XL5vhW3sbDhbH9Cz0tuDiY8C3ctxq1tqvaCgkFb8cCA/edit?usp=sharing"",""เลย!J318"")"),0)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IFERROR(__xludf.DUMMYFUNCTION("IMPORTRANGE(""https://docs.google.com/spreadsheets/d/1XL5vhW3sbDhbH9Cz0tuDiY8C3ctxq1tqvaCgkFb8cCA/edit?usp=sharing"",""เลย!I319"")"),15)</f>
        <v>15</v>
      </c>
      <c r="J424" s="402">
        <f ca="1">IFERROR(__xludf.DUMMYFUNCTION("IMPORTRANGE(""https://docs.google.com/spreadsheets/d/1XL5vhW3sbDhbH9Cz0tuDiY8C3ctxq1tqvaCgkFb8cCA/edit?usp=sharing"",""เลย!J319"")"),0)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IFERROR(__xludf.DUMMYFUNCTION("IMPORTRANGE(""https://docs.google.com/spreadsheets/d/1XL5vhW3sbDhbH9Cz0tuDiY8C3ctxq1tqvaCgkFb8cCA/edit?usp=sharing"",""เลย!I320"")"),15)</f>
        <v>15</v>
      </c>
      <c r="J425" s="402">
        <f ca="1">IFERROR(__xludf.DUMMYFUNCTION("IMPORTRANGE(""https://docs.google.com/spreadsheets/d/1XL5vhW3sbDhbH9Cz0tuDiY8C3ctxq1tqvaCgkFb8cCA/edit?usp=sharing"",""เลย!J320"")"),0)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IFERROR(__xludf.DUMMYFUNCTION("IMPORTRANGE(""https://docs.google.com/spreadsheets/d/1XL5vhW3sbDhbH9Cz0tuDiY8C3ctxq1tqvaCgkFb8cCA/edit?usp=sharing"",""เลย!I321"")"),10)</f>
        <v>10</v>
      </c>
      <c r="J426" s="400">
        <f ca="1">IFERROR(__xludf.DUMMYFUNCTION("IMPORTRANGE(""https://docs.google.com/spreadsheets/d/1XL5vhW3sbDhbH9Cz0tuDiY8C3ctxq1tqvaCgkFb8cCA/edit?usp=sharing"",""เลย!J321"")"),0)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IFERROR(__xludf.DUMMYFUNCTION("IMPORTRANGE(""https://docs.google.com/spreadsheets/d/1XL5vhW3sbDhbH9Cz0tuDiY8C3ctxq1tqvaCgkFb8cCA/edit?usp=sharing"",""เลย!I322"")"),30)</f>
        <v>30</v>
      </c>
      <c r="J427" s="401">
        <f ca="1">IFERROR(__xludf.DUMMYFUNCTION("IMPORTRANGE(""https://docs.google.com/spreadsheets/d/1XL5vhW3sbDhbH9Cz0tuDiY8C3ctxq1tqvaCgkFb8cCA/edit?usp=sharing"",""เลย!J322"")"),0)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IFERROR(__xludf.DUMMYFUNCTION("IMPORTRANGE(""https://docs.google.com/spreadsheets/d/1XL5vhW3sbDhbH9Cz0tuDiY8C3ctxq1tqvaCgkFb8cCA/edit?usp=sharing"",""เลย!I323"")"),10)</f>
        <v>10</v>
      </c>
      <c r="J428" s="402">
        <f ca="1">IFERROR(__xludf.DUMMYFUNCTION("IMPORTRANGE(""https://docs.google.com/spreadsheets/d/1XL5vhW3sbDhbH9Cz0tuDiY8C3ctxq1tqvaCgkFb8cCA/edit?usp=sharing"",""เลย!J323"")"),0)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IFERROR(__xludf.DUMMYFUNCTION("IMPORTRANGE(""https://docs.google.com/spreadsheets/d/1XL5vhW3sbDhbH9Cz0tuDiY8C3ctxq1tqvaCgkFb8cCA/edit?usp=sharing"",""เลย!I324"")"),10)</f>
        <v>10</v>
      </c>
      <c r="J429" s="402">
        <f ca="1">IFERROR(__xludf.DUMMYFUNCTION("IMPORTRANGE(""https://docs.google.com/spreadsheets/d/1XL5vhW3sbDhbH9Cz0tuDiY8C3ctxq1tqvaCgkFb8cCA/edit?usp=sharing"",""เลย!J324"")"),0)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IFERROR(__xludf.DUMMYFUNCTION("IMPORTRANGE(""https://docs.google.com/spreadsheets/d/1XL5vhW3sbDhbH9Cz0tuDiY8C3ctxq1tqvaCgkFb8cCA/edit?usp=sharing"",""เลย!I325"")"),30)</f>
        <v>30</v>
      </c>
      <c r="J430" s="400">
        <f ca="1">IFERROR(__xludf.DUMMYFUNCTION("IMPORTRANGE(""https://docs.google.com/spreadsheets/d/1XL5vhW3sbDhbH9Cz0tuDiY8C3ctxq1tqvaCgkFb8cCA/edit?usp=sharing"",""เลย!J325"")"),0)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IFERROR(__xludf.DUMMYFUNCTION("IMPORTRANGE(""https://docs.google.com/spreadsheets/d/1XL5vhW3sbDhbH9Cz0tuDiY8C3ctxq1tqvaCgkFb8cCA/edit?usp=sharing"",""เลย!I326"")"),15)</f>
        <v>15</v>
      </c>
      <c r="J431" s="402">
        <f ca="1">IFERROR(__xludf.DUMMYFUNCTION("IMPORTRANGE(""https://docs.google.com/spreadsheets/d/1XL5vhW3sbDhbH9Cz0tuDiY8C3ctxq1tqvaCgkFb8cCA/edit?usp=sharing"",""เลย!J326"")"),0)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IFERROR(__xludf.DUMMYFUNCTION("IMPORTRANGE(""https://docs.google.com/spreadsheets/d/1XL5vhW3sbDhbH9Cz0tuDiY8C3ctxq1tqvaCgkFb8cCA/edit?usp=sharing"",""เลย!I327"")"),15)</f>
        <v>15</v>
      </c>
      <c r="J432" s="402">
        <f ca="1">IFERROR(__xludf.DUMMYFUNCTION("IMPORTRANGE(""https://docs.google.com/spreadsheets/d/1XL5vhW3sbDhbH9Cz0tuDiY8C3ctxq1tqvaCgkFb8cCA/edit?usp=sharing"",""เลย!J327"")"),0)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IFERROR(__xludf.DUMMYFUNCTION("IMPORTRANGE(""https://docs.google.com/spreadsheets/d/1XL5vhW3sbDhbH9Cz0tuDiY8C3ctxq1tqvaCgkFb8cCA/edit?usp=sharing"",""เลย!J328"")"),0)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IFERROR(__xludf.DUMMYFUNCTION("IMPORTRANGE(""https://docs.google.com/spreadsheets/d/1XL5vhW3sbDhbH9Cz0tuDiY8C3ctxq1tqvaCgkFb8cCA/edit?usp=sharing"",""เลย!J329"")"),0)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IFERROR(__xludf.DUMMYFUNCTION("IMPORTRANGE(""https://docs.google.com/spreadsheets/d/1XL5vhW3sbDhbH9Cz0tuDiY8C3ctxq1tqvaCgkFb8cCA/edit?usp=sharing"",""เลย!I330"")"),10)</f>
        <v>10</v>
      </c>
      <c r="J435" s="418">
        <f ca="1">IFERROR(__xludf.DUMMYFUNCTION("IMPORTRANGE(""https://docs.google.com/spreadsheets/d/1XL5vhW3sbDhbH9Cz0tuDiY8C3ctxq1tqvaCgkFb8cCA/edit?usp=sharing"",""เลย!J330"")"),0)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IFERROR(__xludf.DUMMYFUNCTION("IMPORTRANGE(""https://docs.google.com/spreadsheets/d/1XL5vhW3sbDhbH9Cz0tuDiY8C3ctxq1tqvaCgkFb8cCA/edit?usp=sharing"",""เลย!L330"")"),72000)</f>
        <v>72000</v>
      </c>
      <c r="M435" s="420"/>
      <c r="N435" s="420">
        <f ca="1">IFERROR(__xludf.DUMMYFUNCTION("IMPORTRANGE(""https://docs.google.com/spreadsheets/d/1XL5vhW3sbDhbH9Cz0tuDiY8C3ctxq1tqvaCgkFb8cCA/edit?usp=sharing"",""เลย!M330"")"),4900)</f>
        <v>4900</v>
      </c>
      <c r="O435" s="420">
        <f t="shared" ref="O435:O439" ca="1" si="114">+IF(L435&gt;0,N435*100/L435,0)</f>
        <v>6.8055555555555554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IFERROR(__xludf.DUMMYFUNCTION("IMPORTRANGE(""https://docs.google.com/spreadsheets/d/1XL5vhW3sbDhbH9Cz0tuDiY8C3ctxq1tqvaCgkFb8cCA/edit?usp=sharing"",""เลย!L331"")"),0)</f>
        <v>0</v>
      </c>
      <c r="M436" s="172"/>
      <c r="N436" s="178">
        <f ca="1">IFERROR(__xludf.DUMMYFUNCTION("IMPORTRANGE(""https://docs.google.com/spreadsheets/d/1XL5vhW3sbDhbH9Cz0tuDiY8C3ctxq1tqvaCgkFb8cCA/edit?usp=sharing"",""เลย!M331"")"),0)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IFERROR(__xludf.DUMMYFUNCTION("IMPORTRANGE(""https://docs.google.com/spreadsheets/d/1XL5vhW3sbDhbH9Cz0tuDiY8C3ctxq1tqvaCgkFb8cCA/edit?usp=sharing"",""เลย!L332"")"),72000)</f>
        <v>72000</v>
      </c>
      <c r="M437" s="173"/>
      <c r="N437" s="178">
        <f ca="1">IFERROR(__xludf.DUMMYFUNCTION("IMPORTRANGE(""https://docs.google.com/spreadsheets/d/1XL5vhW3sbDhbH9Cz0tuDiY8C3ctxq1tqvaCgkFb8cCA/edit?usp=sharing"",""เลย!M332"")"),4900)</f>
        <v>4900</v>
      </c>
      <c r="O437" s="178">
        <f t="shared" ca="1" si="114"/>
        <v>6.8055555555555554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IFERROR(__xludf.DUMMYFUNCTION("IMPORTRANGE(""https://docs.google.com/spreadsheets/d/1XL5vhW3sbDhbH9Cz0tuDiY8C3ctxq1tqvaCgkFb8cCA/edit?usp=sharing"",""เลย!L333"")"),0)</f>
        <v>0</v>
      </c>
      <c r="M438" s="178"/>
      <c r="N438" s="178">
        <f ca="1">IFERROR(__xludf.DUMMYFUNCTION("IMPORTRANGE(""https://docs.google.com/spreadsheets/d/1XL5vhW3sbDhbH9Cz0tuDiY8C3ctxq1tqvaCgkFb8cCA/edit?usp=sharing"",""เลย!M333"")"),0)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IFERROR(__xludf.DUMMYFUNCTION("IMPORTRANGE(""https://docs.google.com/spreadsheets/d/1XL5vhW3sbDhbH9Cz0tuDiY8C3ctxq1tqvaCgkFb8cCA/edit?usp=sharing"",""เลย!L334"")"),72000)</f>
        <v>72000</v>
      </c>
      <c r="M439" s="178"/>
      <c r="N439" s="178">
        <f ca="1">IFERROR(__xludf.DUMMYFUNCTION("IMPORTRANGE(""https://docs.google.com/spreadsheets/d/1XL5vhW3sbDhbH9Cz0tuDiY8C3ctxq1tqvaCgkFb8cCA/edit?usp=sharing"",""เลย!M334"")"),4900)</f>
        <v>4900</v>
      </c>
      <c r="O439" s="178">
        <f t="shared" ca="1" si="114"/>
        <v>6.8055555555555554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IFERROR(__xludf.DUMMYFUNCTION("IMPORTRANGE(""https://docs.google.com/spreadsheets/d/1XL5vhW3sbDhbH9Cz0tuDiY8C3ctxq1tqvaCgkFb8cCA/edit?usp=sharing"",""เลย!M335"")"),4900)</f>
        <v>4900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IFERROR(__xludf.DUMMYFUNCTION("IMPORTRANGE(""https://docs.google.com/spreadsheets/d/1XL5vhW3sbDhbH9Cz0tuDiY8C3ctxq1tqvaCgkFb8cCA/edit?usp=sharing"",""เลย!M336"")"),0)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IFERROR(__xludf.DUMMYFUNCTION("IMPORTRANGE(""https://docs.google.com/spreadsheets/d/1XL5vhW3sbDhbH9Cz0tuDiY8C3ctxq1tqvaCgkFb8cCA/edit?usp=sharing"",""เลย!M337"")"),0)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IFERROR(__xludf.DUMMYFUNCTION("IMPORTRANGE(""https://docs.google.com/spreadsheets/d/1XL5vhW3sbDhbH9Cz0tuDiY8C3ctxq1tqvaCgkFb8cCA/edit?usp=sharing"",""เลย!M338"")"),0)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IFERROR(__xludf.DUMMYFUNCTION("IMPORTRANGE(""https://docs.google.com/spreadsheets/d/1XL5vhW3sbDhbH9Cz0tuDiY8C3ctxq1tqvaCgkFb8cCA/edit?usp=sharing"",""เลย!J340"")"),0)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IFERROR(__xludf.DUMMYFUNCTION("IMPORTRANGE(""https://docs.google.com/spreadsheets/d/1XL5vhW3sbDhbH9Cz0tuDiY8C3ctxq1tqvaCgkFb8cCA/edit?usp=sharing"",""เลย!J341"")"),1)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IFERROR(__xludf.DUMMYFUNCTION("IMPORTRANGE(""https://docs.google.com/spreadsheets/d/1XL5vhW3sbDhbH9Cz0tuDiY8C3ctxq1tqvaCgkFb8cCA/edit?usp=sharing"",""เลย!J342"")"),1)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IFERROR(__xludf.DUMMYFUNCTION("IMPORTRANGE(""https://docs.google.com/spreadsheets/d/1XL5vhW3sbDhbH9Cz0tuDiY8C3ctxq1tqvaCgkFb8cCA/edit?usp=sharing"",""เลย!J343"")"),0)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IFERROR(__xludf.DUMMYFUNCTION("IMPORTRANGE(""https://docs.google.com/spreadsheets/d/1XL5vhW3sbDhbH9Cz0tuDiY8C3ctxq1tqvaCgkFb8cCA/edit?usp=sharing"",""เลย!I344"")"),10)</f>
        <v>10</v>
      </c>
      <c r="J449" s="210">
        <f ca="1">IFERROR(__xludf.DUMMYFUNCTION("IMPORTRANGE(""https://docs.google.com/spreadsheets/d/1XL5vhW3sbDhbH9Cz0tuDiY8C3ctxq1tqvaCgkFb8cCA/edit?usp=sharing"",""เลย!J344"")"),0)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IFERROR(__xludf.DUMMYFUNCTION("IMPORTRANGE(""https://docs.google.com/spreadsheets/d/1XL5vhW3sbDhbH9Cz0tuDiY8C3ctxq1tqvaCgkFb8cCA/edit?usp=sharing"",""เลย!I345"")"),10)</f>
        <v>10</v>
      </c>
      <c r="J450" s="198">
        <f ca="1">IFERROR(__xludf.DUMMYFUNCTION("IMPORTRANGE(""https://docs.google.com/spreadsheets/d/1XL5vhW3sbDhbH9Cz0tuDiY8C3ctxq1tqvaCgkFb8cCA/edit?usp=sharing"",""เลย!J345"")"),0)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IFERROR(__xludf.DUMMYFUNCTION("IMPORTRANGE(""https://docs.google.com/spreadsheets/d/1XL5vhW3sbDhbH9Cz0tuDiY8C3ctxq1tqvaCgkFb8cCA/edit?usp=sharing"",""เลย!I346"")"),0)</f>
        <v>0</v>
      </c>
      <c r="J451" s="197">
        <f ca="1">IFERROR(__xludf.DUMMYFUNCTION("IMPORTRANGE(""https://docs.google.com/spreadsheets/d/1XL5vhW3sbDhbH9Cz0tuDiY8C3ctxq1tqvaCgkFb8cCA/edit?usp=sharing"",""เลย!J346"")"),0)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IFERROR(__xludf.DUMMYFUNCTION("IMPORTRANGE(""https://docs.google.com/spreadsheets/d/1XL5vhW3sbDhbH9Cz0tuDiY8C3ctxq1tqvaCgkFb8cCA/edit?usp=sharing"",""เลย!I347"")"),0)</f>
        <v>0</v>
      </c>
      <c r="J452" s="197">
        <f ca="1">IFERROR(__xludf.DUMMYFUNCTION("IMPORTRANGE(""https://docs.google.com/spreadsheets/d/1XL5vhW3sbDhbH9Cz0tuDiY8C3ctxq1tqvaCgkFb8cCA/edit?usp=sharing"",""เลย!J347"")"),0)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IFERROR(__xludf.DUMMYFUNCTION("IMPORTRANGE(""https://docs.google.com/spreadsheets/d/1XL5vhW3sbDhbH9Cz0tuDiY8C3ctxq1tqvaCgkFb8cCA/edit?usp=sharing"",""เลย!J348"")"),0)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IFERROR(__xludf.DUMMYFUNCTION("IMPORTRANGE(""https://docs.google.com/spreadsheets/d/1XL5vhW3sbDhbH9Cz0tuDiY8C3ctxq1tqvaCgkFb8cCA/edit?usp=sharing"",""เลย!J349"")"),0)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IFERROR(__xludf.DUMMYFUNCTION("IMPORTRANGE(""https://docs.google.com/spreadsheets/d/1XL5vhW3sbDhbH9Cz0tuDiY8C3ctxq1tqvaCgkFb8cCA/edit?usp=sharing"",""เลย!I350"")"),54567)</f>
        <v>54567</v>
      </c>
      <c r="J455" s="379">
        <f ca="1">IFERROR(__xludf.DUMMYFUNCTION("IMPORTRANGE(""https://docs.google.com/spreadsheets/d/1XL5vhW3sbDhbH9Cz0tuDiY8C3ctxq1tqvaCgkFb8cCA/edit?usp=sharing"",""เลย!J350"")"),0)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IFERROR(__xludf.DUMMYFUNCTION("IMPORTRANGE(""https://docs.google.com/spreadsheets/d/1XL5vhW3sbDhbH9Cz0tuDiY8C3ctxq1tqvaCgkFb8cCA/edit?usp=sharing"",""เลย!L350"")"),489836)</f>
        <v>489836</v>
      </c>
      <c r="M455" s="381"/>
      <c r="N455" s="381">
        <f ca="1">IFERROR(__xludf.DUMMYFUNCTION("IMPORTRANGE(""https://docs.google.com/spreadsheets/d/1XL5vhW3sbDhbH9Cz0tuDiY8C3ctxq1tqvaCgkFb8cCA/edit?usp=sharing"",""เลย!M350"")"),88270)</f>
        <v>88270</v>
      </c>
      <c r="O455" s="381">
        <f t="shared" ref="O455:O459" ca="1" si="116">+IF(L455&gt;0,N455*100/L455,0)</f>
        <v>18.020317004058501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IFERROR(__xludf.DUMMYFUNCTION("IMPORTRANGE(""https://docs.google.com/spreadsheets/d/1XL5vhW3sbDhbH9Cz0tuDiY8C3ctxq1tqvaCgkFb8cCA/edit?usp=sharing"",""เลย!L351"")"),0)</f>
        <v>0</v>
      </c>
      <c r="M456" s="172"/>
      <c r="N456" s="178">
        <f ca="1">IFERROR(__xludf.DUMMYFUNCTION("IMPORTRANGE(""https://docs.google.com/spreadsheets/d/1XL5vhW3sbDhbH9Cz0tuDiY8C3ctxq1tqvaCgkFb8cCA/edit?usp=sharing"",""เลย!M351"")"),0)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IFERROR(__xludf.DUMMYFUNCTION("IMPORTRANGE(""https://docs.google.com/spreadsheets/d/1XL5vhW3sbDhbH9Cz0tuDiY8C3ctxq1tqvaCgkFb8cCA/edit?usp=sharing"",""เลย!L352"")"),489836)</f>
        <v>489836</v>
      </c>
      <c r="M457" s="173"/>
      <c r="N457" s="178">
        <f ca="1">IFERROR(__xludf.DUMMYFUNCTION("IMPORTRANGE(""https://docs.google.com/spreadsheets/d/1XL5vhW3sbDhbH9Cz0tuDiY8C3ctxq1tqvaCgkFb8cCA/edit?usp=sharing"",""เลย!M352"")"),88270)</f>
        <v>88270</v>
      </c>
      <c r="O457" s="178">
        <f t="shared" ca="1" si="116"/>
        <v>18.020317004058501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IFERROR(__xludf.DUMMYFUNCTION("IMPORTRANGE(""https://docs.google.com/spreadsheets/d/1XL5vhW3sbDhbH9Cz0tuDiY8C3ctxq1tqvaCgkFb8cCA/edit?usp=sharing"",""เลย!L353"")"),0)</f>
        <v>0</v>
      </c>
      <c r="M458" s="178"/>
      <c r="N458" s="178">
        <f ca="1">IFERROR(__xludf.DUMMYFUNCTION("IMPORTRANGE(""https://docs.google.com/spreadsheets/d/1XL5vhW3sbDhbH9Cz0tuDiY8C3ctxq1tqvaCgkFb8cCA/edit?usp=sharing"",""เลย!M353"")"),0)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IFERROR(__xludf.DUMMYFUNCTION("IMPORTRANGE(""https://docs.google.com/spreadsheets/d/1XL5vhW3sbDhbH9Cz0tuDiY8C3ctxq1tqvaCgkFb8cCA/edit?usp=sharing"",""เลย!L354"")"),489836)</f>
        <v>489836</v>
      </c>
      <c r="M459" s="178"/>
      <c r="N459" s="178">
        <f ca="1">IFERROR(__xludf.DUMMYFUNCTION("IMPORTRANGE(""https://docs.google.com/spreadsheets/d/1XL5vhW3sbDhbH9Cz0tuDiY8C3ctxq1tqvaCgkFb8cCA/edit?usp=sharing"",""เลย!M354"")"),88270)</f>
        <v>88270</v>
      </c>
      <c r="O459" s="178">
        <f t="shared" ca="1" si="116"/>
        <v>18.020317004058501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IFERROR(__xludf.DUMMYFUNCTION("IMPORTRANGE(""https://docs.google.com/spreadsheets/d/1XL5vhW3sbDhbH9Cz0tuDiY8C3ctxq1tqvaCgkFb8cCA/edit?usp=sharing"",""เลย!M355"")"),0)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IFERROR(__xludf.DUMMYFUNCTION("IMPORTRANGE(""https://docs.google.com/spreadsheets/d/1XL5vhW3sbDhbH9Cz0tuDiY8C3ctxq1tqvaCgkFb8cCA/edit?usp=sharing"",""เลย!M356"")"),0)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IFERROR(__xludf.DUMMYFUNCTION("IMPORTRANGE(""https://docs.google.com/spreadsheets/d/1XL5vhW3sbDhbH9Cz0tuDiY8C3ctxq1tqvaCgkFb8cCA/edit?usp=sharing"",""เลย!M357"")"),31175)</f>
        <v>31175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IFERROR(__xludf.DUMMYFUNCTION("IMPORTRANGE(""https://docs.google.com/spreadsheets/d/1XL5vhW3sbDhbH9Cz0tuDiY8C3ctxq1tqvaCgkFb8cCA/edit?usp=sharing"",""เลย!M358"")"),57095)</f>
        <v>57095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IFERROR(__xludf.DUMMYFUNCTION("IMPORTRANGE(""https://docs.google.com/spreadsheets/d/1XL5vhW3sbDhbH9Cz0tuDiY8C3ctxq1tqvaCgkFb8cCA/edit?usp=sharing"",""เลย!I359"")"),54567)</f>
        <v>54567</v>
      </c>
      <c r="J464" s="276">
        <f ca="1">IFERROR(__xludf.DUMMYFUNCTION("IMPORTRANGE(""https://docs.google.com/spreadsheets/d/1XL5vhW3sbDhbH9Cz0tuDiY8C3ctxq1tqvaCgkFb8cCA/edit?usp=sharing"",""เลย!J359"")"),0)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IFERROR(__xludf.DUMMYFUNCTION("IMPORTRANGE(""https://docs.google.com/spreadsheets/d/1XL5vhW3sbDhbH9Cz0tuDiY8C3ctxq1tqvaCgkFb8cCA/edit?usp=sharing"",""เลย!I360"")"),54567)</f>
        <v>54567</v>
      </c>
      <c r="J465" s="428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11">
        <f t="shared" ca="1" si="117"/>
        <v>104.78966774790605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IFERROR(__xludf.DUMMYFUNCTION("IMPORTRANGE(""https://docs.google.com/spreadsheets/d/1XL5vhW3sbDhbH9Cz0tuDiY8C3ctxq1tqvaCgkFb8cCA/edit?usp=sharing"",""เลย!I361"")"),5802)</f>
        <v>5802</v>
      </c>
      <c r="J466" s="428">
        <f ca="1">IFERROR(__xludf.DUMMYFUNCTION("IMPORTRANGE(""https://docs.google.com/spreadsheets/d/1XL5vhW3sbDhbH9Cz0tuDiY8C3ctxq1tqvaCgkFb8cCA/edit?usp=sharing"",""เลย!J361"")"),5802)</f>
        <v>5802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IFERROR(__xludf.DUMMYFUNCTION("IMPORTRANGE(""https://docs.google.com/spreadsheets/d/1XL5vhW3sbDhbH9Cz0tuDiY8C3ctxq1tqvaCgkFb8cCA/edit?usp=sharing"",""เลย!I362"")"),0)</f>
        <v>0</v>
      </c>
      <c r="J467" s="198">
        <f ca="1">IFERROR(__xludf.DUMMYFUNCTION("IMPORTRANGE(""https://docs.google.com/spreadsheets/d/1XL5vhW3sbDhbH9Cz0tuDiY8C3ctxq1tqvaCgkFb8cCA/edit?usp=sharing"",""เลย!J362"")"),53746.2155)</f>
        <v>53746.215499999998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IFERROR(__xludf.DUMMYFUNCTION("IMPORTRANGE(""https://docs.google.com/spreadsheets/d/1XL5vhW3sbDhbH9Cz0tuDiY8C3ctxq1tqvaCgkFb8cCA/edit?usp=sharing"",""เลย!I363"")"),0)</f>
        <v>0</v>
      </c>
      <c r="J468" s="198">
        <f ca="1">IFERROR(__xludf.DUMMYFUNCTION("IMPORTRANGE(""https://docs.google.com/spreadsheets/d/1XL5vhW3sbDhbH9Cz0tuDiY8C3ctxq1tqvaCgkFb8cCA/edit?usp=sharing"",""เลย!J363"")"),5569)</f>
        <v>5569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IFERROR(__xludf.DUMMYFUNCTION("IMPORTRANGE(""https://docs.google.com/spreadsheets/d/1XL5vhW3sbDhbH9Cz0tuDiY8C3ctxq1tqvaCgkFb8cCA/edit?usp=sharing"",""เลย!I364"")"),0)</f>
        <v>0</v>
      </c>
      <c r="J469" s="198">
        <f ca="1">IFERROR(__xludf.DUMMYFUNCTION("IMPORTRANGE(""https://docs.google.com/spreadsheets/d/1XL5vhW3sbDhbH9Cz0tuDiY8C3ctxq1tqvaCgkFb8cCA/edit?usp=sharing"",""เลย!J364"")"),2197.0225)</f>
        <v>2197.0225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IFERROR(__xludf.DUMMYFUNCTION("IMPORTRANGE(""https://docs.google.com/spreadsheets/d/1XL5vhW3sbDhbH9Cz0tuDiY8C3ctxq1tqvaCgkFb8cCA/edit?usp=sharing"",""เลย!I365"")"),0)</f>
        <v>0</v>
      </c>
      <c r="J470" s="198">
        <f ca="1">IFERROR(__xludf.DUMMYFUNCTION("IMPORTRANGE(""https://docs.google.com/spreadsheets/d/1XL5vhW3sbDhbH9Cz0tuDiY8C3ctxq1tqvaCgkFb8cCA/edit?usp=sharing"",""เลย!J365"")"),99)</f>
        <v>99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IFERROR(__xludf.DUMMYFUNCTION("IMPORTRANGE(""https://docs.google.com/spreadsheets/d/1XL5vhW3sbDhbH9Cz0tuDiY8C3ctxq1tqvaCgkFb8cCA/edit?usp=sharing"",""เลย!I366"")"),0)</f>
        <v>0</v>
      </c>
      <c r="J471" s="198">
        <f ca="1">IFERROR(__xludf.DUMMYFUNCTION("IMPORTRANGE(""https://docs.google.com/spreadsheets/d/1XL5vhW3sbDhbH9Cz0tuDiY8C3ctxq1tqvaCgkFb8cCA/edit?usp=sharing"",""เลย!J366"")"),1237.34)</f>
        <v>1237.3399999999999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IFERROR(__xludf.DUMMYFUNCTION("IMPORTRANGE(""https://docs.google.com/spreadsheets/d/1XL5vhW3sbDhbH9Cz0tuDiY8C3ctxq1tqvaCgkFb8cCA/edit?usp=sharing"",""เลย!I367"")"),0)</f>
        <v>0</v>
      </c>
      <c r="J472" s="198">
        <f ca="1">IFERROR(__xludf.DUMMYFUNCTION("IMPORTRANGE(""https://docs.google.com/spreadsheets/d/1XL5vhW3sbDhbH9Cz0tuDiY8C3ctxq1tqvaCgkFb8cCA/edit?usp=sharing"",""เลย!J367"")"),134)</f>
        <v>134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IFERROR(__xludf.DUMMYFUNCTION("IMPORTRANGE(""https://docs.google.com/spreadsheets/d/1XL5vhW3sbDhbH9Cz0tuDiY8C3ctxq1tqvaCgkFb8cCA/edit?usp=sharing"",""เลย!I368"")"),54567)</f>
        <v>54567</v>
      </c>
      <c r="J473" s="428">
        <f ca="1">IFERROR(__xludf.DUMMYFUNCTION("IMPORTRANGE(""https://docs.google.com/spreadsheets/d/1XL5vhW3sbDhbH9Cz0tuDiY8C3ctxq1tqvaCgkFb8cCA/edit?usp=sharing"",""เลย!J368"")"),0)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IFERROR(__xludf.DUMMYFUNCTION("IMPORTRANGE(""https://docs.google.com/spreadsheets/d/1XL5vhW3sbDhbH9Cz0tuDiY8C3ctxq1tqvaCgkFb8cCA/edit?usp=sharing"",""เลย!I369"")"),5802)</f>
        <v>5802</v>
      </c>
      <c r="J474" s="428">
        <f ca="1">IFERROR(__xludf.DUMMYFUNCTION("IMPORTRANGE(""https://docs.google.com/spreadsheets/d/1XL5vhW3sbDhbH9Cz0tuDiY8C3ctxq1tqvaCgkFb8cCA/edit?usp=sharing"",""เลย!J369"")"),0)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IFERROR(__xludf.DUMMYFUNCTION("IMPORTRANGE(""https://docs.google.com/spreadsheets/d/1XL5vhW3sbDhbH9Cz0tuDiY8C3ctxq1tqvaCgkFb8cCA/edit?usp=sharing"",""เลย!I370"")"),0)</f>
        <v>0</v>
      </c>
      <c r="J475" s="198">
        <f ca="1">IFERROR(__xludf.DUMMYFUNCTION("IMPORTRANGE(""https://docs.google.com/spreadsheets/d/1XL5vhW3sbDhbH9Cz0tuDiY8C3ctxq1tqvaCgkFb8cCA/edit?usp=sharing"",""เลย!J370"")"),0)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IFERROR(__xludf.DUMMYFUNCTION("IMPORTRANGE(""https://docs.google.com/spreadsheets/d/1XL5vhW3sbDhbH9Cz0tuDiY8C3ctxq1tqvaCgkFb8cCA/edit?usp=sharing"",""เลย!I371"")"),0)</f>
        <v>0</v>
      </c>
      <c r="J476" s="198">
        <f ca="1">IFERROR(__xludf.DUMMYFUNCTION("IMPORTRANGE(""https://docs.google.com/spreadsheets/d/1XL5vhW3sbDhbH9Cz0tuDiY8C3ctxq1tqvaCgkFb8cCA/edit?usp=sharing"",""เลย!J371"")"),0)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IFERROR(__xludf.DUMMYFUNCTION("IMPORTRANGE(""https://docs.google.com/spreadsheets/d/1XL5vhW3sbDhbH9Cz0tuDiY8C3ctxq1tqvaCgkFb8cCA/edit?usp=sharing"",""เลย!I372"")"),0)</f>
        <v>0</v>
      </c>
      <c r="J477" s="198">
        <f ca="1">IFERROR(__xludf.DUMMYFUNCTION("IMPORTRANGE(""https://docs.google.com/spreadsheets/d/1XL5vhW3sbDhbH9Cz0tuDiY8C3ctxq1tqvaCgkFb8cCA/edit?usp=sharing"",""เลย!J372"")"),0)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IFERROR(__xludf.DUMMYFUNCTION("IMPORTRANGE(""https://docs.google.com/spreadsheets/d/1XL5vhW3sbDhbH9Cz0tuDiY8C3ctxq1tqvaCgkFb8cCA/edit?usp=sharing"",""เลย!I373"")"),0)</f>
        <v>0</v>
      </c>
      <c r="J478" s="198">
        <f ca="1">IFERROR(__xludf.DUMMYFUNCTION("IMPORTRANGE(""https://docs.google.com/spreadsheets/d/1XL5vhW3sbDhbH9Cz0tuDiY8C3ctxq1tqvaCgkFb8cCA/edit?usp=sharing"",""เลย!J373"")"),0)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IFERROR(__xludf.DUMMYFUNCTION("IMPORTRANGE(""https://docs.google.com/spreadsheets/d/1XL5vhW3sbDhbH9Cz0tuDiY8C3ctxq1tqvaCgkFb8cCA/edit?usp=sharing"",""เลย!I374"")"),0)</f>
        <v>0</v>
      </c>
      <c r="J479" s="198">
        <f ca="1">IFERROR(__xludf.DUMMYFUNCTION("IMPORTRANGE(""https://docs.google.com/spreadsheets/d/1XL5vhW3sbDhbH9Cz0tuDiY8C3ctxq1tqvaCgkFb8cCA/edit?usp=sharing"",""เลย!J374"")"),0)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IFERROR(__xludf.DUMMYFUNCTION("IMPORTRANGE(""https://docs.google.com/spreadsheets/d/1XL5vhW3sbDhbH9Cz0tuDiY8C3ctxq1tqvaCgkFb8cCA/edit?usp=sharing"",""เลย!I375"")"),0)</f>
        <v>0</v>
      </c>
      <c r="J480" s="198">
        <f ca="1">IFERROR(__xludf.DUMMYFUNCTION("IMPORTRANGE(""https://docs.google.com/spreadsheets/d/1XL5vhW3sbDhbH9Cz0tuDiY8C3ctxq1tqvaCgkFb8cCA/edit?usp=sharing"",""เลย!J375"")"),0)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IFERROR(__xludf.DUMMYFUNCTION("IMPORTRANGE(""https://docs.google.com/spreadsheets/d/1XL5vhW3sbDhbH9Cz0tuDiY8C3ctxq1tqvaCgkFb8cCA/edit?usp=sharing"",""เลย!I376"")"),54567)</f>
        <v>54567</v>
      </c>
      <c r="J481" s="428">
        <f ca="1">IFERROR(__xludf.DUMMYFUNCTION("IMPORTRANGE(""https://docs.google.com/spreadsheets/d/1XL5vhW3sbDhbH9Cz0tuDiY8C3ctxq1tqvaCgkFb8cCA/edit?usp=sharing"",""เลย!J376"")"),0)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IFERROR(__xludf.DUMMYFUNCTION("IMPORTRANGE(""https://docs.google.com/spreadsheets/d/1XL5vhW3sbDhbH9Cz0tuDiY8C3ctxq1tqvaCgkFb8cCA/edit?usp=sharing"",""เลย!I377"")"),5802)</f>
        <v>5802</v>
      </c>
      <c r="J482" s="428">
        <f ca="1">IFERROR(__xludf.DUMMYFUNCTION("IMPORTRANGE(""https://docs.google.com/spreadsheets/d/1XL5vhW3sbDhbH9Cz0tuDiY8C3ctxq1tqvaCgkFb8cCA/edit?usp=sharing"",""เลย!J377"")"),0)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IFERROR(__xludf.DUMMYFUNCTION("IMPORTRANGE(""https://docs.google.com/spreadsheets/d/1XL5vhW3sbDhbH9Cz0tuDiY8C3ctxq1tqvaCgkFb8cCA/edit?usp=sharing"",""เลย!I378"")"),0)</f>
        <v>0</v>
      </c>
      <c r="J483" s="198">
        <f ca="1">IFERROR(__xludf.DUMMYFUNCTION("IMPORTRANGE(""https://docs.google.com/spreadsheets/d/1XL5vhW3sbDhbH9Cz0tuDiY8C3ctxq1tqvaCgkFb8cCA/edit?usp=sharing"",""เลย!J378"")"),0)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IFERROR(__xludf.DUMMYFUNCTION("IMPORTRANGE(""https://docs.google.com/spreadsheets/d/1XL5vhW3sbDhbH9Cz0tuDiY8C3ctxq1tqvaCgkFb8cCA/edit?usp=sharing"",""เลย!I379"")"),0)</f>
        <v>0</v>
      </c>
      <c r="J484" s="198">
        <f ca="1">IFERROR(__xludf.DUMMYFUNCTION("IMPORTRANGE(""https://docs.google.com/spreadsheets/d/1XL5vhW3sbDhbH9Cz0tuDiY8C3ctxq1tqvaCgkFb8cCA/edit?usp=sharing"",""เลย!J379"")"),0)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IFERROR(__xludf.DUMMYFUNCTION("IMPORTRANGE(""https://docs.google.com/spreadsheets/d/1XL5vhW3sbDhbH9Cz0tuDiY8C3ctxq1tqvaCgkFb8cCA/edit?usp=sharing"",""เลย!I380"")"),0)</f>
        <v>0</v>
      </c>
      <c r="J485" s="198">
        <f ca="1">IFERROR(__xludf.DUMMYFUNCTION("IMPORTRANGE(""https://docs.google.com/spreadsheets/d/1XL5vhW3sbDhbH9Cz0tuDiY8C3ctxq1tqvaCgkFb8cCA/edit?usp=sharing"",""เลย!J380"")"),0)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IFERROR(__xludf.DUMMYFUNCTION("IMPORTRANGE(""https://docs.google.com/spreadsheets/d/1XL5vhW3sbDhbH9Cz0tuDiY8C3ctxq1tqvaCgkFb8cCA/edit?usp=sharing"",""เลย!I381"")"),0)</f>
        <v>0</v>
      </c>
      <c r="J486" s="198">
        <f ca="1">IFERROR(__xludf.DUMMYFUNCTION("IMPORTRANGE(""https://docs.google.com/spreadsheets/d/1XL5vhW3sbDhbH9Cz0tuDiY8C3ctxq1tqvaCgkFb8cCA/edit?usp=sharing"",""เลย!J381"")"),0)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IFERROR(__xludf.DUMMYFUNCTION("IMPORTRANGE(""https://docs.google.com/spreadsheets/d/1XL5vhW3sbDhbH9Cz0tuDiY8C3ctxq1tqvaCgkFb8cCA/edit?usp=sharing"",""เลย!I382"")"),0)</f>
        <v>0</v>
      </c>
      <c r="J487" s="428">
        <f ca="1">IFERROR(__xludf.DUMMYFUNCTION("IMPORTRANGE(""https://docs.google.com/spreadsheets/d/1XL5vhW3sbDhbH9Cz0tuDiY8C3ctxq1tqvaCgkFb8cCA/edit?usp=sharing"",""เลย!J382"")"),0)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IFERROR(__xludf.DUMMYFUNCTION("IMPORTRANGE(""https://docs.google.com/spreadsheets/d/1XL5vhW3sbDhbH9Cz0tuDiY8C3ctxq1tqvaCgkFb8cCA/edit?usp=sharing"",""เลย!I383"")"),0)</f>
        <v>0</v>
      </c>
      <c r="J488" s="428">
        <f ca="1">IFERROR(__xludf.DUMMYFUNCTION("IMPORTRANGE(""https://docs.google.com/spreadsheets/d/1XL5vhW3sbDhbH9Cz0tuDiY8C3ctxq1tqvaCgkFb8cCA/edit?usp=sharing"",""เลย!J383"")"),0)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IFERROR(__xludf.DUMMYFUNCTION("IMPORTRANGE(""https://docs.google.com/spreadsheets/d/1XL5vhW3sbDhbH9Cz0tuDiY8C3ctxq1tqvaCgkFb8cCA/edit?usp=sharing"",""เลย!I384"")"),0)</f>
        <v>0</v>
      </c>
      <c r="J489" s="198">
        <f ca="1">IFERROR(__xludf.DUMMYFUNCTION("IMPORTRANGE(""https://docs.google.com/spreadsheets/d/1XL5vhW3sbDhbH9Cz0tuDiY8C3ctxq1tqvaCgkFb8cCA/edit?usp=sharing"",""เลย!J384"")"),0)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IFERROR(__xludf.DUMMYFUNCTION("IMPORTRANGE(""https://docs.google.com/spreadsheets/d/1XL5vhW3sbDhbH9Cz0tuDiY8C3ctxq1tqvaCgkFb8cCA/edit?usp=sharing"",""เลย!I385"")"),0)</f>
        <v>0</v>
      </c>
      <c r="J490" s="198">
        <f ca="1">IFERROR(__xludf.DUMMYFUNCTION("IMPORTRANGE(""https://docs.google.com/spreadsheets/d/1XL5vhW3sbDhbH9Cz0tuDiY8C3ctxq1tqvaCgkFb8cCA/edit?usp=sharing"",""เลย!J385"")"),0)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IFERROR(__xludf.DUMMYFUNCTION("IMPORTRANGE(""https://docs.google.com/spreadsheets/d/1XL5vhW3sbDhbH9Cz0tuDiY8C3ctxq1tqvaCgkFb8cCA/edit?usp=sharing"",""เลย!I386"")"),0)</f>
        <v>0</v>
      </c>
      <c r="J491" s="198">
        <f ca="1">IFERROR(__xludf.DUMMYFUNCTION("IMPORTRANGE(""https://docs.google.com/spreadsheets/d/1XL5vhW3sbDhbH9Cz0tuDiY8C3ctxq1tqvaCgkFb8cCA/edit?usp=sharing"",""เลย!J386"")"),0)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IFERROR(__xludf.DUMMYFUNCTION("IMPORTRANGE(""https://docs.google.com/spreadsheets/d/1XL5vhW3sbDhbH9Cz0tuDiY8C3ctxq1tqvaCgkFb8cCA/edit?usp=sharing"",""เลย!I387"")"),0)</f>
        <v>0</v>
      </c>
      <c r="J492" s="198">
        <f ca="1">IFERROR(__xludf.DUMMYFUNCTION("IMPORTRANGE(""https://docs.google.com/spreadsheets/d/1XL5vhW3sbDhbH9Cz0tuDiY8C3ctxq1tqvaCgkFb8cCA/edit?usp=sharing"",""เลย!J387"")"),0)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IFERROR(__xludf.DUMMYFUNCTION("IMPORTRANGE(""https://docs.google.com/spreadsheets/d/1XL5vhW3sbDhbH9Cz0tuDiY8C3ctxq1tqvaCgkFb8cCA/edit?usp=sharing"",""เลย!I388"")"),0)</f>
        <v>0</v>
      </c>
      <c r="J493" s="198">
        <f ca="1">IFERROR(__xludf.DUMMYFUNCTION("IMPORTRANGE(""https://docs.google.com/spreadsheets/d/1XL5vhW3sbDhbH9Cz0tuDiY8C3ctxq1tqvaCgkFb8cCA/edit?usp=sharing"",""เลย!J388"")"),0)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IFERROR(__xludf.DUMMYFUNCTION("IMPORTRANGE(""https://docs.google.com/spreadsheets/d/1XL5vhW3sbDhbH9Cz0tuDiY8C3ctxq1tqvaCgkFb8cCA/edit?usp=sharing"",""เลย!I389"")"),0)</f>
        <v>0</v>
      </c>
      <c r="J494" s="444">
        <f ca="1">IFERROR(__xludf.DUMMYFUNCTION("IMPORTRANGE(""https://docs.google.com/spreadsheets/d/1XL5vhW3sbDhbH9Cz0tuDiY8C3ctxq1tqvaCgkFb8cCA/edit?usp=sharing"",""เลย!J389"")"),0)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IFERROR(__xludf.DUMMYFUNCTION("IMPORTRANGE(""https://docs.google.com/spreadsheets/d/1XL5vhW3sbDhbH9Cz0tuDiY8C3ctxq1tqvaCgkFb8cCA/edit?usp=sharing"",""เลย!I390"")"),0)</f>
        <v>0</v>
      </c>
      <c r="J495" s="444">
        <f ca="1">IFERROR(__xludf.DUMMYFUNCTION("IMPORTRANGE(""https://docs.google.com/spreadsheets/d/1XL5vhW3sbDhbH9Cz0tuDiY8C3ctxq1tqvaCgkFb8cCA/edit?usp=sharing"",""เลย!J390"")"),0)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IFERROR(__xludf.DUMMYFUNCTION("IMPORTRANGE(""https://docs.google.com/spreadsheets/d/1XL5vhW3sbDhbH9Cz0tuDiY8C3ctxq1tqvaCgkFb8cCA/edit?usp=sharing"",""เลย!I391"")"),0)</f>
        <v>0</v>
      </c>
      <c r="J496" s="444">
        <f ca="1">IFERROR(__xludf.DUMMYFUNCTION("IMPORTRANGE(""https://docs.google.com/spreadsheets/d/1XL5vhW3sbDhbH9Cz0tuDiY8C3ctxq1tqvaCgkFb8cCA/edit?usp=sharing"",""เลย!J391"")"),0)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IFERROR(__xludf.DUMMYFUNCTION("IMPORTRANGE(""https://docs.google.com/spreadsheets/d/1XL5vhW3sbDhbH9Cz0tuDiY8C3ctxq1tqvaCgkFb8cCA/edit?usp=sharing"",""เลย!I392"")"),0)</f>
        <v>0</v>
      </c>
      <c r="J497" s="451">
        <f ca="1">IFERROR(__xludf.DUMMYFUNCTION("IMPORTRANGE(""https://docs.google.com/spreadsheets/d/1XL5vhW3sbDhbH9Cz0tuDiY8C3ctxq1tqvaCgkFb8cCA/edit?usp=sharing"",""เลย!J392"")"),0)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IFERROR(__xludf.DUMMYFUNCTION("IMPORTRANGE(""https://docs.google.com/spreadsheets/d/1XL5vhW3sbDhbH9Cz0tuDiY8C3ctxq1tqvaCgkFb8cCA/edit?usp=sharing"",""เลย!I393"")"),0)</f>
        <v>0</v>
      </c>
      <c r="J498" s="428">
        <f ca="1">IFERROR(__xludf.DUMMYFUNCTION("IMPORTRANGE(""https://docs.google.com/spreadsheets/d/1XL5vhW3sbDhbH9Cz0tuDiY8C3ctxq1tqvaCgkFb8cCA/edit?usp=sharing"",""เลย!J393"")"),0)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IFERROR(__xludf.DUMMYFUNCTION("IMPORTRANGE(""https://docs.google.com/spreadsheets/d/1XL5vhW3sbDhbH9Cz0tuDiY8C3ctxq1tqvaCgkFb8cCA/edit?usp=sharing"",""เลย!I394"")"),0)</f>
        <v>0</v>
      </c>
      <c r="J499" s="428">
        <f ca="1">IFERROR(__xludf.DUMMYFUNCTION("IMPORTRANGE(""https://docs.google.com/spreadsheets/d/1XL5vhW3sbDhbH9Cz0tuDiY8C3ctxq1tqvaCgkFb8cCA/edit?usp=sharing"",""เลย!J394"")"),0)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IFERROR(__xludf.DUMMYFUNCTION("IMPORTRANGE(""https://docs.google.com/spreadsheets/d/1XL5vhW3sbDhbH9Cz0tuDiY8C3ctxq1tqvaCgkFb8cCA/edit?usp=sharing"",""เลย!I395"")"),0)</f>
        <v>0</v>
      </c>
      <c r="J500" s="170">
        <f ca="1">IFERROR(__xludf.DUMMYFUNCTION("IMPORTRANGE(""https://docs.google.com/spreadsheets/d/1XL5vhW3sbDhbH9Cz0tuDiY8C3ctxq1tqvaCgkFb8cCA/edit?usp=sharing"",""เลย!J395"")"),0)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IFERROR(__xludf.DUMMYFUNCTION("IMPORTRANGE(""https://docs.google.com/spreadsheets/d/1XL5vhW3sbDhbH9Cz0tuDiY8C3ctxq1tqvaCgkFb8cCA/edit?usp=sharing"",""เลย!I396"")"),0)</f>
        <v>0</v>
      </c>
      <c r="J501" s="170">
        <f ca="1">IFERROR(__xludf.DUMMYFUNCTION("IMPORTRANGE(""https://docs.google.com/spreadsheets/d/1XL5vhW3sbDhbH9Cz0tuDiY8C3ctxq1tqvaCgkFb8cCA/edit?usp=sharing"",""เลย!J396"")"),0)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IFERROR(__xludf.DUMMYFUNCTION("IMPORTRANGE(""https://docs.google.com/spreadsheets/d/1XL5vhW3sbDhbH9Cz0tuDiY8C3ctxq1tqvaCgkFb8cCA/edit?usp=sharing"",""เลย!I397"")"),0)</f>
        <v>0</v>
      </c>
      <c r="J502" s="198">
        <f ca="1">IFERROR(__xludf.DUMMYFUNCTION("IMPORTRANGE(""https://docs.google.com/spreadsheets/d/1XL5vhW3sbDhbH9Cz0tuDiY8C3ctxq1tqvaCgkFb8cCA/edit?usp=sharing"",""เลย!J397"")"),0)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IFERROR(__xludf.DUMMYFUNCTION("IMPORTRANGE(""https://docs.google.com/spreadsheets/d/1XL5vhW3sbDhbH9Cz0tuDiY8C3ctxq1tqvaCgkFb8cCA/edit?usp=sharing"",""เลย!I398"")"),0)</f>
        <v>0</v>
      </c>
      <c r="J503" s="207">
        <f ca="1">IFERROR(__xludf.DUMMYFUNCTION("IMPORTRANGE(""https://docs.google.com/spreadsheets/d/1XL5vhW3sbDhbH9Cz0tuDiY8C3ctxq1tqvaCgkFb8cCA/edit?usp=sharing"",""เลย!J398"")"),0)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IFERROR(__xludf.DUMMYFUNCTION("IMPORTRANGE(""https://docs.google.com/spreadsheets/d/1XL5vhW3sbDhbH9Cz0tuDiY8C3ctxq1tqvaCgkFb8cCA/edit?usp=sharing"",""เลย!I399"")"),0)</f>
        <v>0</v>
      </c>
      <c r="J504" s="198">
        <f ca="1">IFERROR(__xludf.DUMMYFUNCTION("IMPORTRANGE(""https://docs.google.com/spreadsheets/d/1XL5vhW3sbDhbH9Cz0tuDiY8C3ctxq1tqvaCgkFb8cCA/edit?usp=sharing"",""เลย!J399"")"),0)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IFERROR(__xludf.DUMMYFUNCTION("IMPORTRANGE(""https://docs.google.com/spreadsheets/d/1XL5vhW3sbDhbH9Cz0tuDiY8C3ctxq1tqvaCgkFb8cCA/edit?usp=sharing"",""เลย!I400"")"),0)</f>
        <v>0</v>
      </c>
      <c r="J505" s="207">
        <f ca="1">IFERROR(__xludf.DUMMYFUNCTION("IMPORTRANGE(""https://docs.google.com/spreadsheets/d/1XL5vhW3sbDhbH9Cz0tuDiY8C3ctxq1tqvaCgkFb8cCA/edit?usp=sharing"",""เลย!J400"")"),0)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IFERROR(__xludf.DUMMYFUNCTION("IMPORTRANGE(""https://docs.google.com/spreadsheets/d/1XL5vhW3sbDhbH9Cz0tuDiY8C3ctxq1tqvaCgkFb8cCA/edit?usp=sharing"",""เลย!I401"")"),0)</f>
        <v>0</v>
      </c>
      <c r="J506" s="198">
        <f ca="1">IFERROR(__xludf.DUMMYFUNCTION("IMPORTRANGE(""https://docs.google.com/spreadsheets/d/1XL5vhW3sbDhbH9Cz0tuDiY8C3ctxq1tqvaCgkFb8cCA/edit?usp=sharing"",""เลย!J401"")"),0)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IFERROR(__xludf.DUMMYFUNCTION("IMPORTRANGE(""https://docs.google.com/spreadsheets/d/1XL5vhW3sbDhbH9Cz0tuDiY8C3ctxq1tqvaCgkFb8cCA/edit?usp=sharing"",""เลย!I402"")"),0)</f>
        <v>0</v>
      </c>
      <c r="J507" s="207">
        <f ca="1">IFERROR(__xludf.DUMMYFUNCTION("IMPORTRANGE(""https://docs.google.com/spreadsheets/d/1XL5vhW3sbDhbH9Cz0tuDiY8C3ctxq1tqvaCgkFb8cCA/edit?usp=sharing"",""เลย!J402"")"),0)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IFERROR(__xludf.DUMMYFUNCTION("IMPORTRANGE(""https://docs.google.com/spreadsheets/d/1XL5vhW3sbDhbH9Cz0tuDiY8C3ctxq1tqvaCgkFb8cCA/edit?usp=sharing"",""เลย!I403"")"),0)</f>
        <v>0</v>
      </c>
      <c r="J508" s="170">
        <f ca="1">IFERROR(__xludf.DUMMYFUNCTION("IMPORTRANGE(""https://docs.google.com/spreadsheets/d/1XL5vhW3sbDhbH9Cz0tuDiY8C3ctxq1tqvaCgkFb8cCA/edit?usp=sharing"",""เลย!J403"")"),0)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IFERROR(__xludf.DUMMYFUNCTION("IMPORTRANGE(""https://docs.google.com/spreadsheets/d/1XL5vhW3sbDhbH9Cz0tuDiY8C3ctxq1tqvaCgkFb8cCA/edit?usp=sharing"",""เลย!I404"")"),0)</f>
        <v>0</v>
      </c>
      <c r="J509" s="170">
        <f ca="1">IFERROR(__xludf.DUMMYFUNCTION("IMPORTRANGE(""https://docs.google.com/spreadsheets/d/1XL5vhW3sbDhbH9Cz0tuDiY8C3ctxq1tqvaCgkFb8cCA/edit?usp=sharing"",""เลย!J404"")"),0)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IFERROR(__xludf.DUMMYFUNCTION("IMPORTRANGE(""https://docs.google.com/spreadsheets/d/1XL5vhW3sbDhbH9Cz0tuDiY8C3ctxq1tqvaCgkFb8cCA/edit?usp=sharing"",""เลย!I405"")"),0)</f>
        <v>0</v>
      </c>
      <c r="J510" s="207">
        <f ca="1">IFERROR(__xludf.DUMMYFUNCTION("IMPORTRANGE(""https://docs.google.com/spreadsheets/d/1XL5vhW3sbDhbH9Cz0tuDiY8C3ctxq1tqvaCgkFb8cCA/edit?usp=sharing"",""เลย!J405"")"),0)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IFERROR(__xludf.DUMMYFUNCTION("IMPORTRANGE(""https://docs.google.com/spreadsheets/d/1XL5vhW3sbDhbH9Cz0tuDiY8C3ctxq1tqvaCgkFb8cCA/edit?usp=sharing"",""เลย!I406"")"),0)</f>
        <v>0</v>
      </c>
      <c r="J511" s="207">
        <f ca="1">IFERROR(__xludf.DUMMYFUNCTION("IMPORTRANGE(""https://docs.google.com/spreadsheets/d/1XL5vhW3sbDhbH9Cz0tuDiY8C3ctxq1tqvaCgkFb8cCA/edit?usp=sharing"",""เลย!J406"")"),0)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IFERROR(__xludf.DUMMYFUNCTION("IMPORTRANGE(""https://docs.google.com/spreadsheets/d/1XL5vhW3sbDhbH9Cz0tuDiY8C3ctxq1tqvaCgkFb8cCA/edit?usp=sharing"",""เลย!I407"")"),0)</f>
        <v>0</v>
      </c>
      <c r="J512" s="207">
        <f ca="1">IFERROR(__xludf.DUMMYFUNCTION("IMPORTRANGE(""https://docs.google.com/spreadsheets/d/1XL5vhW3sbDhbH9Cz0tuDiY8C3ctxq1tqvaCgkFb8cCA/edit?usp=sharing"",""เลย!J407"")"),0)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IFERROR(__xludf.DUMMYFUNCTION("IMPORTRANGE(""https://docs.google.com/spreadsheets/d/1XL5vhW3sbDhbH9Cz0tuDiY8C3ctxq1tqvaCgkFb8cCA/edit?usp=sharing"",""เลย!I408"")"),0)</f>
        <v>0</v>
      </c>
      <c r="J513" s="207">
        <f ca="1">IFERROR(__xludf.DUMMYFUNCTION("IMPORTRANGE(""https://docs.google.com/spreadsheets/d/1XL5vhW3sbDhbH9Cz0tuDiY8C3ctxq1tqvaCgkFb8cCA/edit?usp=sharing"",""เลย!J408"")"),0)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IFERROR(__xludf.DUMMYFUNCTION("IMPORTRANGE(""https://docs.google.com/spreadsheets/d/1XL5vhW3sbDhbH9Cz0tuDiY8C3ctxq1tqvaCgkFb8cCA/edit?usp=sharing"",""เลย!I409"")"),0)</f>
        <v>0</v>
      </c>
      <c r="J514" s="207">
        <f ca="1">IFERROR(__xludf.DUMMYFUNCTION("IMPORTRANGE(""https://docs.google.com/spreadsheets/d/1XL5vhW3sbDhbH9Cz0tuDiY8C3ctxq1tqvaCgkFb8cCA/edit?usp=sharing"",""เลย!J409"")"),0)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IFERROR(__xludf.DUMMYFUNCTION("IMPORTRANGE(""https://docs.google.com/spreadsheets/d/1XL5vhW3sbDhbH9Cz0tuDiY8C3ctxq1tqvaCgkFb8cCA/edit?usp=sharing"",""เลย!I410"")"),0)</f>
        <v>0</v>
      </c>
      <c r="J515" s="207">
        <f ca="1">IFERROR(__xludf.DUMMYFUNCTION("IMPORTRANGE(""https://docs.google.com/spreadsheets/d/1XL5vhW3sbDhbH9Cz0tuDiY8C3ctxq1tqvaCgkFb8cCA/edit?usp=sharing"",""เลย!J410"")"),0)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IFERROR(__xludf.DUMMYFUNCTION("IMPORTRANGE(""https://docs.google.com/spreadsheets/d/1XL5vhW3sbDhbH9Cz0tuDiY8C3ctxq1tqvaCgkFb8cCA/edit?usp=sharing"",""เลย!I411"")"),0)</f>
        <v>0</v>
      </c>
      <c r="J516" s="276">
        <f ca="1">IFERROR(__xludf.DUMMYFUNCTION("IMPORTRANGE(""https://docs.google.com/spreadsheets/d/1XL5vhW3sbDhbH9Cz0tuDiY8C3ctxq1tqvaCgkFb8cCA/edit?usp=sharing"",""เลย!J411"")"),0)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IFERROR(__xludf.DUMMYFUNCTION("IMPORTRANGE(""https://docs.google.com/spreadsheets/d/1XL5vhW3sbDhbH9Cz0tuDiY8C3ctxq1tqvaCgkFb8cCA/edit?usp=sharing"",""เลย!I412"")"),0)</f>
        <v>0</v>
      </c>
      <c r="J517" s="292">
        <f ca="1">IFERROR(__xludf.DUMMYFUNCTION("IMPORTRANGE(""https://docs.google.com/spreadsheets/d/1XL5vhW3sbDhbH9Cz0tuDiY8C3ctxq1tqvaCgkFb8cCA/edit?usp=sharing"",""เลย!J412"")"),0)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IFERROR(__xludf.DUMMYFUNCTION("IMPORTRANGE(""https://docs.google.com/spreadsheets/d/1XL5vhW3sbDhbH9Cz0tuDiY8C3ctxq1tqvaCgkFb8cCA/edit?usp=sharing"",""เลย!I413"")"),0)</f>
        <v>0</v>
      </c>
      <c r="J518" s="292">
        <f ca="1">IFERROR(__xludf.DUMMYFUNCTION("IMPORTRANGE(""https://docs.google.com/spreadsheets/d/1XL5vhW3sbDhbH9Cz0tuDiY8C3ctxq1tqvaCgkFb8cCA/edit?usp=sharing"",""เลย!J413"")"),0)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IFERROR(__xludf.DUMMYFUNCTION("IMPORTRANGE(""https://docs.google.com/spreadsheets/d/1XL5vhW3sbDhbH9Cz0tuDiY8C3ctxq1tqvaCgkFb8cCA/edit?usp=sharing"",""เลย!I414"")"),0)</f>
        <v>0</v>
      </c>
      <c r="J519" s="197">
        <f ca="1">IFERROR(__xludf.DUMMYFUNCTION("IMPORTRANGE(""https://docs.google.com/spreadsheets/d/1XL5vhW3sbDhbH9Cz0tuDiY8C3ctxq1tqvaCgkFb8cCA/edit?usp=sharing"",""เลย!J414"")"),0)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IFERROR(__xludf.DUMMYFUNCTION("IMPORTRANGE(""https://docs.google.com/spreadsheets/d/1XL5vhW3sbDhbH9Cz0tuDiY8C3ctxq1tqvaCgkFb8cCA/edit?usp=sharing"",""เลย!I415"")"),0)</f>
        <v>0</v>
      </c>
      <c r="J520" s="197">
        <f ca="1">IFERROR(__xludf.DUMMYFUNCTION("IMPORTRANGE(""https://docs.google.com/spreadsheets/d/1XL5vhW3sbDhbH9Cz0tuDiY8C3ctxq1tqvaCgkFb8cCA/edit?usp=sharing"",""เลย!J415"")"),0)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IFERROR(__xludf.DUMMYFUNCTION("IMPORTRANGE(""https://docs.google.com/spreadsheets/d/1XL5vhW3sbDhbH9Cz0tuDiY8C3ctxq1tqvaCgkFb8cCA/edit?usp=sharing"",""เลย!I416"")"),0)</f>
        <v>0</v>
      </c>
      <c r="J521" s="197">
        <f ca="1">IFERROR(__xludf.DUMMYFUNCTION("IMPORTRANGE(""https://docs.google.com/spreadsheets/d/1XL5vhW3sbDhbH9Cz0tuDiY8C3ctxq1tqvaCgkFb8cCA/edit?usp=sharing"",""เลย!J416"")"),0)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IFERROR(__xludf.DUMMYFUNCTION("IMPORTRANGE(""https://docs.google.com/spreadsheets/d/1XL5vhW3sbDhbH9Cz0tuDiY8C3ctxq1tqvaCgkFb8cCA/edit?usp=sharing"",""เลย!I417"")"),0)</f>
        <v>0</v>
      </c>
      <c r="J522" s="197">
        <f ca="1">IFERROR(__xludf.DUMMYFUNCTION("IMPORTRANGE(""https://docs.google.com/spreadsheets/d/1XL5vhW3sbDhbH9Cz0tuDiY8C3ctxq1tqvaCgkFb8cCA/edit?usp=sharing"",""เลย!J417"")"),0)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IFERROR(__xludf.DUMMYFUNCTION("IMPORTRANGE(""https://docs.google.com/spreadsheets/d/1XL5vhW3sbDhbH9Cz0tuDiY8C3ctxq1tqvaCgkFb8cCA/edit?usp=sharing"",""เลย!I418"")"),0)</f>
        <v>0</v>
      </c>
      <c r="J523" s="197">
        <f ca="1">IFERROR(__xludf.DUMMYFUNCTION("IMPORTRANGE(""https://docs.google.com/spreadsheets/d/1XL5vhW3sbDhbH9Cz0tuDiY8C3ctxq1tqvaCgkFb8cCA/edit?usp=sharing"",""เลย!J418"")"),0)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IFERROR(__xludf.DUMMYFUNCTION("IMPORTRANGE(""https://docs.google.com/spreadsheets/d/1XL5vhW3sbDhbH9Cz0tuDiY8C3ctxq1tqvaCgkFb8cCA/edit?usp=sharing"",""เลย!I419"")"),0)</f>
        <v>0</v>
      </c>
      <c r="J524" s="197">
        <f ca="1">IFERROR(__xludf.DUMMYFUNCTION("IMPORTRANGE(""https://docs.google.com/spreadsheets/d/1XL5vhW3sbDhbH9Cz0tuDiY8C3ctxq1tqvaCgkFb8cCA/edit?usp=sharing"",""เลย!J419"")"),0)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IFERROR(__xludf.DUMMYFUNCTION("IMPORTRANGE(""https://docs.google.com/spreadsheets/d/1XL5vhW3sbDhbH9Cz0tuDiY8C3ctxq1tqvaCgkFb8cCA/edit?usp=sharing"",""เลย!I420"")"),0)</f>
        <v>0</v>
      </c>
      <c r="J525" s="292">
        <f ca="1">IFERROR(__xludf.DUMMYFUNCTION("IMPORTRANGE(""https://docs.google.com/spreadsheets/d/1XL5vhW3sbDhbH9Cz0tuDiY8C3ctxq1tqvaCgkFb8cCA/edit?usp=sharing"",""เลย!J420"")"),0)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IFERROR(__xludf.DUMMYFUNCTION("IMPORTRANGE(""https://docs.google.com/spreadsheets/d/1XL5vhW3sbDhbH9Cz0tuDiY8C3ctxq1tqvaCgkFb8cCA/edit?usp=sharing"",""เลย!I421"")"),0)</f>
        <v>0</v>
      </c>
      <c r="J526" s="292">
        <f ca="1">IFERROR(__xludf.DUMMYFUNCTION("IMPORTRANGE(""https://docs.google.com/spreadsheets/d/1XL5vhW3sbDhbH9Cz0tuDiY8C3ctxq1tqvaCgkFb8cCA/edit?usp=sharing"",""เลย!J421"")"),0)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IFERROR(__xludf.DUMMYFUNCTION("IMPORTRANGE(""https://docs.google.com/spreadsheets/d/1XL5vhW3sbDhbH9Cz0tuDiY8C3ctxq1tqvaCgkFb8cCA/edit?usp=sharing"",""เลย!I422"")"),0)</f>
        <v>0</v>
      </c>
      <c r="J527" s="207">
        <f ca="1">IFERROR(__xludf.DUMMYFUNCTION("IMPORTRANGE(""https://docs.google.com/spreadsheets/d/1XL5vhW3sbDhbH9Cz0tuDiY8C3ctxq1tqvaCgkFb8cCA/edit?usp=sharing"",""เลย!J422"")"),0)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IFERROR(__xludf.DUMMYFUNCTION("IMPORTRANGE(""https://docs.google.com/spreadsheets/d/1XL5vhW3sbDhbH9Cz0tuDiY8C3ctxq1tqvaCgkFb8cCA/edit?usp=sharing"",""เลย!I423"")"),0)</f>
        <v>0</v>
      </c>
      <c r="J528" s="207">
        <f ca="1">IFERROR(__xludf.DUMMYFUNCTION("IMPORTRANGE(""https://docs.google.com/spreadsheets/d/1XL5vhW3sbDhbH9Cz0tuDiY8C3ctxq1tqvaCgkFb8cCA/edit?usp=sharing"",""เลย!J423"")"),0)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IFERROR(__xludf.DUMMYFUNCTION("IMPORTRANGE(""https://docs.google.com/spreadsheets/d/1XL5vhW3sbDhbH9Cz0tuDiY8C3ctxq1tqvaCgkFb8cCA/edit?usp=sharing"",""เลย!I424"")"),0)</f>
        <v>0</v>
      </c>
      <c r="J529" s="207">
        <f ca="1">IFERROR(__xludf.DUMMYFUNCTION("IMPORTRANGE(""https://docs.google.com/spreadsheets/d/1XL5vhW3sbDhbH9Cz0tuDiY8C3ctxq1tqvaCgkFb8cCA/edit?usp=sharing"",""เลย!J424"")"),0)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IFERROR(__xludf.DUMMYFUNCTION("IMPORTRANGE(""https://docs.google.com/spreadsheets/d/1XL5vhW3sbDhbH9Cz0tuDiY8C3ctxq1tqvaCgkFb8cCA/edit?usp=sharing"",""เลย!I425"")"),0)</f>
        <v>0</v>
      </c>
      <c r="J530" s="207">
        <f ca="1">IFERROR(__xludf.DUMMYFUNCTION("IMPORTRANGE(""https://docs.google.com/spreadsheets/d/1XL5vhW3sbDhbH9Cz0tuDiY8C3ctxq1tqvaCgkFb8cCA/edit?usp=sharing"",""เลย!J425"")"),0)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IFERROR(__xludf.DUMMYFUNCTION("IMPORTRANGE(""https://docs.google.com/spreadsheets/d/1XL5vhW3sbDhbH9Cz0tuDiY8C3ctxq1tqvaCgkFb8cCA/edit?usp=sharing"",""เลย!I426"")"),0)</f>
        <v>0</v>
      </c>
      <c r="J531" s="207">
        <f ca="1">IFERROR(__xludf.DUMMYFUNCTION("IMPORTRANGE(""https://docs.google.com/spreadsheets/d/1XL5vhW3sbDhbH9Cz0tuDiY8C3ctxq1tqvaCgkFb8cCA/edit?usp=sharing"",""เลย!J426"")"),0)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IFERROR(__xludf.DUMMYFUNCTION("IMPORTRANGE(""https://docs.google.com/spreadsheets/d/1XL5vhW3sbDhbH9Cz0tuDiY8C3ctxq1tqvaCgkFb8cCA/edit?usp=sharing"",""เลย!I427"")"),0)</f>
        <v>0</v>
      </c>
      <c r="J532" s="474">
        <f ca="1">IFERROR(__xludf.DUMMYFUNCTION("IMPORTRANGE(""https://docs.google.com/spreadsheets/d/1XL5vhW3sbDhbH9Cz0tuDiY8C3ctxq1tqvaCgkFb8cCA/edit?usp=sharing"",""เลย!J427"")"),0)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IFERROR(__xludf.DUMMYFUNCTION("IMPORTRANGE(""https://docs.google.com/spreadsheets/d/1XL5vhW3sbDhbH9Cz0tuDiY8C3ctxq1tqvaCgkFb8cCA/edit?usp=sharing"",""เลย!I428"")"),22)</f>
        <v>22</v>
      </c>
      <c r="J533" s="418">
        <f ca="1">IFERROR(__xludf.DUMMYFUNCTION("IMPORTRANGE(""https://docs.google.com/spreadsheets/d/1XL5vhW3sbDhbH9Cz0tuDiY8C3ctxq1tqvaCgkFb8cCA/edit?usp=sharing"",""เลย!J428"")"),0)</f>
        <v>0</v>
      </c>
      <c r="K533" s="419">
        <f ca="1">IF(I533&gt;0,J533*100/I533,0)</f>
        <v>0</v>
      </c>
      <c r="L533" s="420">
        <f ca="1">IFERROR(__xludf.DUMMYFUNCTION("IMPORTRANGE(""https://docs.google.com/spreadsheets/d/1XL5vhW3sbDhbH9Cz0tuDiY8C3ctxq1tqvaCgkFb8cCA/edit?usp=sharing"",""เลย!L428"")"),34340)</f>
        <v>34340</v>
      </c>
      <c r="M533" s="420"/>
      <c r="N533" s="420">
        <f ca="1">IFERROR(__xludf.DUMMYFUNCTION("IMPORTRANGE(""https://docs.google.com/spreadsheets/d/1XL5vhW3sbDhbH9Cz0tuDiY8C3ctxq1tqvaCgkFb8cCA/edit?usp=sharing"",""เลย!M428"")"),2440)</f>
        <v>2440</v>
      </c>
      <c r="O533" s="420">
        <f t="shared" ref="O533:O537" ca="1" si="118">+IF(L533&gt;0,N533*100/L533,0)</f>
        <v>7.105416423995341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IFERROR(__xludf.DUMMYFUNCTION("IMPORTRANGE(""https://docs.google.com/spreadsheets/d/1XL5vhW3sbDhbH9Cz0tuDiY8C3ctxq1tqvaCgkFb8cCA/edit?usp=sharing"",""เลย!L429"")"),0)</f>
        <v>0</v>
      </c>
      <c r="M534" s="172"/>
      <c r="N534" s="178">
        <f ca="1">IFERROR(__xludf.DUMMYFUNCTION("IMPORTRANGE(""https://docs.google.com/spreadsheets/d/1XL5vhW3sbDhbH9Cz0tuDiY8C3ctxq1tqvaCgkFb8cCA/edit?usp=sharing"",""เลย!M429"")"),0)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IFERROR(__xludf.DUMMYFUNCTION("IMPORTRANGE(""https://docs.google.com/spreadsheets/d/1XL5vhW3sbDhbH9Cz0tuDiY8C3ctxq1tqvaCgkFb8cCA/edit?usp=sharing"",""เลย!L430"")"),34340)</f>
        <v>34340</v>
      </c>
      <c r="M535" s="173"/>
      <c r="N535" s="178">
        <f ca="1">IFERROR(__xludf.DUMMYFUNCTION("IMPORTRANGE(""https://docs.google.com/spreadsheets/d/1XL5vhW3sbDhbH9Cz0tuDiY8C3ctxq1tqvaCgkFb8cCA/edit?usp=sharing"",""เลย!M430"")"),2440)</f>
        <v>2440</v>
      </c>
      <c r="O535" s="178">
        <f t="shared" ca="1" si="118"/>
        <v>7.105416423995341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IFERROR(__xludf.DUMMYFUNCTION("IMPORTRANGE(""https://docs.google.com/spreadsheets/d/1XL5vhW3sbDhbH9Cz0tuDiY8C3ctxq1tqvaCgkFb8cCA/edit?usp=sharing"",""เลย!L431"")"),0)</f>
        <v>0</v>
      </c>
      <c r="M536" s="178"/>
      <c r="N536" s="178">
        <f ca="1">IFERROR(__xludf.DUMMYFUNCTION("IMPORTRANGE(""https://docs.google.com/spreadsheets/d/1XL5vhW3sbDhbH9Cz0tuDiY8C3ctxq1tqvaCgkFb8cCA/edit?usp=sharing"",""เลย!M431"")"),0)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IFERROR(__xludf.DUMMYFUNCTION("IMPORTRANGE(""https://docs.google.com/spreadsheets/d/1XL5vhW3sbDhbH9Cz0tuDiY8C3ctxq1tqvaCgkFb8cCA/edit?usp=sharing"",""เลย!L432"")"),34340)</f>
        <v>34340</v>
      </c>
      <c r="M537" s="178"/>
      <c r="N537" s="178">
        <f ca="1">IFERROR(__xludf.DUMMYFUNCTION("IMPORTRANGE(""https://docs.google.com/spreadsheets/d/1XL5vhW3sbDhbH9Cz0tuDiY8C3ctxq1tqvaCgkFb8cCA/edit?usp=sharing"",""เลย!M432"")"),2440)</f>
        <v>2440</v>
      </c>
      <c r="O537" s="178">
        <f t="shared" ca="1" si="118"/>
        <v>7.105416423995341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IFERROR(__xludf.DUMMYFUNCTION("IMPORTRANGE(""https://docs.google.com/spreadsheets/d/1XL5vhW3sbDhbH9Cz0tuDiY8C3ctxq1tqvaCgkFb8cCA/edit?usp=sharing"",""เลย!M433"")"),0)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IFERROR(__xludf.DUMMYFUNCTION("IMPORTRANGE(""https://docs.google.com/spreadsheets/d/1XL5vhW3sbDhbH9Cz0tuDiY8C3ctxq1tqvaCgkFb8cCA/edit?usp=sharing"",""เลย!M434"")"),0)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IFERROR(__xludf.DUMMYFUNCTION("IMPORTRANGE(""https://docs.google.com/spreadsheets/d/1XL5vhW3sbDhbH9Cz0tuDiY8C3ctxq1tqvaCgkFb8cCA/edit?usp=sharing"",""เลย!M435"")"),0)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IFERROR(__xludf.DUMMYFUNCTION("IMPORTRANGE(""https://docs.google.com/spreadsheets/d/1XL5vhW3sbDhbH9Cz0tuDiY8C3ctxq1tqvaCgkFb8cCA/edit?usp=sharing"",""เลย!M436"")"),2440)</f>
        <v>2440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IFERROR(__xludf.DUMMYFUNCTION("IMPORTRANGE(""https://docs.google.com/spreadsheets/d/1XL5vhW3sbDhbH9Cz0tuDiY8C3ctxq1tqvaCgkFb8cCA/edit?usp=sharing"",""เลย!J438"")"),0)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IFERROR(__xludf.DUMMYFUNCTION("IMPORTRANGE(""https://docs.google.com/spreadsheets/d/1XL5vhW3sbDhbH9Cz0tuDiY8C3ctxq1tqvaCgkFb8cCA/edit?usp=sharing"",""เลย!J439"")"),1)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IFERROR(__xludf.DUMMYFUNCTION("IMPORTRANGE(""https://docs.google.com/spreadsheets/d/1XL5vhW3sbDhbH9Cz0tuDiY8C3ctxq1tqvaCgkFb8cCA/edit?usp=sharing"",""เลย!J440"")"),1)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IFERROR(__xludf.DUMMYFUNCTION("IMPORTRANGE(""https://docs.google.com/spreadsheets/d/1XL5vhW3sbDhbH9Cz0tuDiY8C3ctxq1tqvaCgkFb8cCA/edit?usp=sharing"",""เลย!J441"")"),0)</f>
        <v>0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IFERROR(__xludf.DUMMYFUNCTION("IMPORTRANGE(""https://docs.google.com/spreadsheets/d/1XL5vhW3sbDhbH9Cz0tuDiY8C3ctxq1tqvaCgkFb8cCA/edit?usp=sharing"",""เลย!I442"")"),22)</f>
        <v>22</v>
      </c>
      <c r="J547" s="198">
        <f ca="1">IFERROR(__xludf.DUMMYFUNCTION("IMPORTRANGE(""https://docs.google.com/spreadsheets/d/1XL5vhW3sbDhbH9Cz0tuDiY8C3ctxq1tqvaCgkFb8cCA/edit?usp=sharing"",""เลย!J442"")"),0)</f>
        <v>0</v>
      </c>
      <c r="K547" s="171">
        <f t="shared" ref="K547:K548" ca="1" si="119">IF(I547&gt;0,J547*100/I547,0)</f>
        <v>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IFERROR(__xludf.DUMMYFUNCTION("IMPORTRANGE(""https://docs.google.com/spreadsheets/d/1XL5vhW3sbDhbH9Cz0tuDiY8C3ctxq1tqvaCgkFb8cCA/edit?usp=sharing"",""เลย!J166"")"),0)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IFERROR(__xludf.DUMMYFUNCTION("IMPORTRANGE(""https://docs.google.com/spreadsheets/d/1XL5vhW3sbDhbH9Cz0tuDiY8C3ctxq1tqvaCgkFb8cCA/edit?usp=sharing"",""เลย!J444"")"),0)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IFERROR(__xludf.DUMMYFUNCTION("IMPORTRANGE(""https://docs.google.com/spreadsheets/d/1XL5vhW3sbDhbH9Cz0tuDiY8C3ctxq1tqvaCgkFb8cCA/edit?usp=sharing"",""เลย!J445"")"),0)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IFERROR(__xludf.DUMMYFUNCTION("IMPORTRANGE(""https://docs.google.com/spreadsheets/d/1XL5vhW3sbDhbH9Cz0tuDiY8C3ctxq1tqvaCgkFb8cCA/edit?usp=sharing"",""เลย!I446"")"),5000)</f>
        <v>5000</v>
      </c>
      <c r="J551" s="418">
        <f ca="1">IFERROR(__xludf.DUMMYFUNCTION("IMPORTRANGE(""https://docs.google.com/spreadsheets/d/1XL5vhW3sbDhbH9Cz0tuDiY8C3ctxq1tqvaCgkFb8cCA/edit?usp=sharing"",""เลย!J446"")"),0)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IFERROR(__xludf.DUMMYFUNCTION("IMPORTRANGE(""https://docs.google.com/spreadsheets/d/1XL5vhW3sbDhbH9Cz0tuDiY8C3ctxq1tqvaCgkFb8cCA/edit?usp=sharing"",""เลย!L446"")"),310000)</f>
        <v>310000</v>
      </c>
      <c r="M551" s="420"/>
      <c r="N551" s="420">
        <f ca="1">IFERROR(__xludf.DUMMYFUNCTION("IMPORTRANGE(""https://docs.google.com/spreadsheets/d/1XL5vhW3sbDhbH9Cz0tuDiY8C3ctxq1tqvaCgkFb8cCA/edit?usp=sharing"",""เลย!M446"")"),65184)</f>
        <v>65184</v>
      </c>
      <c r="O551" s="420">
        <f t="shared" ref="O551:O555" ca="1" si="120">+IF(L551&gt;0,N551*100/L551,0)</f>
        <v>21.027096774193549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IFERROR(__xludf.DUMMYFUNCTION("IMPORTRANGE(""https://docs.google.com/spreadsheets/d/1XL5vhW3sbDhbH9Cz0tuDiY8C3ctxq1tqvaCgkFb8cCA/edit?usp=sharing"",""เลย!L447"")"),0)</f>
        <v>0</v>
      </c>
      <c r="M552" s="172"/>
      <c r="N552" s="178">
        <f ca="1">IFERROR(__xludf.DUMMYFUNCTION("IMPORTRANGE(""https://docs.google.com/spreadsheets/d/1XL5vhW3sbDhbH9Cz0tuDiY8C3ctxq1tqvaCgkFb8cCA/edit?usp=sharing"",""เลย!M447"")"),0)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IFERROR(__xludf.DUMMYFUNCTION("IMPORTRANGE(""https://docs.google.com/spreadsheets/d/1XL5vhW3sbDhbH9Cz0tuDiY8C3ctxq1tqvaCgkFb8cCA/edit?usp=sharing"",""เลย!L448"")"),310000)</f>
        <v>310000</v>
      </c>
      <c r="M553" s="173"/>
      <c r="N553" s="178">
        <f ca="1">IFERROR(__xludf.DUMMYFUNCTION("IMPORTRANGE(""https://docs.google.com/spreadsheets/d/1XL5vhW3sbDhbH9Cz0tuDiY8C3ctxq1tqvaCgkFb8cCA/edit?usp=sharing"",""เลย!M448"")"),65184)</f>
        <v>65184</v>
      </c>
      <c r="O553" s="178">
        <f t="shared" ca="1" si="120"/>
        <v>21.027096774193549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IFERROR(__xludf.DUMMYFUNCTION("IMPORTRANGE(""https://docs.google.com/spreadsheets/d/1XL5vhW3sbDhbH9Cz0tuDiY8C3ctxq1tqvaCgkFb8cCA/edit?usp=sharing"",""เลย!L449"")"),0)</f>
        <v>0</v>
      </c>
      <c r="M554" s="178"/>
      <c r="N554" s="178">
        <f ca="1">IFERROR(__xludf.DUMMYFUNCTION("IMPORTRANGE(""https://docs.google.com/spreadsheets/d/1XL5vhW3sbDhbH9Cz0tuDiY8C3ctxq1tqvaCgkFb8cCA/edit?usp=sharing"",""เลย!M449"")"),0)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IFERROR(__xludf.DUMMYFUNCTION("IMPORTRANGE(""https://docs.google.com/spreadsheets/d/1XL5vhW3sbDhbH9Cz0tuDiY8C3ctxq1tqvaCgkFb8cCA/edit?usp=sharing"",""เลย!L450"")"),310000)</f>
        <v>310000</v>
      </c>
      <c r="M555" s="178"/>
      <c r="N555" s="178">
        <f ca="1">IFERROR(__xludf.DUMMYFUNCTION("IMPORTRANGE(""https://docs.google.com/spreadsheets/d/1XL5vhW3sbDhbH9Cz0tuDiY8C3ctxq1tqvaCgkFb8cCA/edit?usp=sharing"",""เลย!M450"")"),65184)</f>
        <v>65184</v>
      </c>
      <c r="O555" s="178">
        <f t="shared" ca="1" si="120"/>
        <v>21.027096774193549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IFERROR(__xludf.DUMMYFUNCTION("IMPORTRANGE(""https://docs.google.com/spreadsheets/d/1XL5vhW3sbDhbH9Cz0tuDiY8C3ctxq1tqvaCgkFb8cCA/edit?usp=sharing"",""เลย!M451"")"),0)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IFERROR(__xludf.DUMMYFUNCTION("IMPORTRANGE(""https://docs.google.com/spreadsheets/d/1XL5vhW3sbDhbH9Cz0tuDiY8C3ctxq1tqvaCgkFb8cCA/edit?usp=sharing"",""เลย!M452"")"),0)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IFERROR(__xludf.DUMMYFUNCTION("IMPORTRANGE(""https://docs.google.com/spreadsheets/d/1XL5vhW3sbDhbH9Cz0tuDiY8C3ctxq1tqvaCgkFb8cCA/edit?usp=sharing"",""เลย!M453"")"),8764)</f>
        <v>8764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IFERROR(__xludf.DUMMYFUNCTION("IMPORTRANGE(""https://docs.google.com/spreadsheets/d/1XL5vhW3sbDhbH9Cz0tuDiY8C3ctxq1tqvaCgkFb8cCA/edit?usp=sharing"",""เลย!M454"")"),56420)</f>
        <v>56420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IFERROR(__xludf.DUMMYFUNCTION("IMPORTRANGE(""https://docs.google.com/spreadsheets/d/1XL5vhW3sbDhbH9Cz0tuDiY8C3ctxq1tqvaCgkFb8cCA/edit?usp=sharing"",""เลย!I455"")"),5000)</f>
        <v>5000</v>
      </c>
      <c r="J560" s="170">
        <f ca="1">IFERROR(__xludf.DUMMYFUNCTION("IMPORTRANGE(""https://docs.google.com/spreadsheets/d/1XL5vhW3sbDhbH9Cz0tuDiY8C3ctxq1tqvaCgkFb8cCA/edit?usp=sharing"",""เลย!J455"")"),0)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IFERROR(__xludf.DUMMYFUNCTION("IMPORTRANGE(""https://docs.google.com/spreadsheets/d/1XL5vhW3sbDhbH9Cz0tuDiY8C3ctxq1tqvaCgkFb8cCA/edit?usp=sharing"",""เลย!I456"")"),0)</f>
        <v>0</v>
      </c>
      <c r="J561" s="213">
        <f ca="1">IFERROR(__xludf.DUMMYFUNCTION("IMPORTRANGE(""https://docs.google.com/spreadsheets/d/1XL5vhW3sbDhbH9Cz0tuDiY8C3ctxq1tqvaCgkFb8cCA/edit?usp=sharing"",""เลย!J456"")"),0)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IFERROR(__xludf.DUMMYFUNCTION("IMPORTRANGE(""https://docs.google.com/spreadsheets/d/1XL5vhW3sbDhbH9Cz0tuDiY8C3ctxq1tqvaCgkFb8cCA/edit?usp=sharing"",""เลย!J457"")"),"")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IFERROR(__xludf.DUMMYFUNCTION("IMPORTRANGE(""https://docs.google.com/spreadsheets/d/1XL5vhW3sbDhbH9Cz0tuDiY8C3ctxq1tqvaCgkFb8cCA/edit?usp=sharing"",""เลย!J458"")"),"")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IFERROR(__xludf.DUMMYFUNCTION("IMPORTRANGE(""https://docs.google.com/spreadsheets/d/1XL5vhW3sbDhbH9Cz0tuDiY8C3ctxq1tqvaCgkFb8cCA/edit?usp=sharing"",""เลย!I459"")"),3400)</f>
        <v>3400</v>
      </c>
      <c r="J564" s="379">
        <f ca="1">IFERROR(__xludf.DUMMYFUNCTION("IMPORTRANGE(""https://docs.google.com/spreadsheets/d/1XL5vhW3sbDhbH9Cz0tuDiY8C3ctxq1tqvaCgkFb8cCA/edit?usp=sharing"",""เลย!J459"")"),1792)</f>
        <v>1792</v>
      </c>
      <c r="K564" s="380">
        <f t="shared" ca="1" si="121"/>
        <v>52.705882352941174</v>
      </c>
      <c r="L564" s="381">
        <f ca="1">IFERROR(__xludf.DUMMYFUNCTION("IMPORTRANGE(""https://docs.google.com/spreadsheets/d/1XL5vhW3sbDhbH9Cz0tuDiY8C3ctxq1tqvaCgkFb8cCA/edit?usp=sharing"",""เลย!L459"")"),164800)</f>
        <v>164800</v>
      </c>
      <c r="M564" s="381"/>
      <c r="N564" s="381">
        <f ca="1">IFERROR(__xludf.DUMMYFUNCTION("IMPORTRANGE(""https://docs.google.com/spreadsheets/d/1XL5vhW3sbDhbH9Cz0tuDiY8C3ctxq1tqvaCgkFb8cCA/edit?usp=sharing"",""เลย!M459"")"),40660)</f>
        <v>40660</v>
      </c>
      <c r="O564" s="381">
        <f t="shared" ref="O564:O568" ca="1" si="122">+IF(L564&gt;0,N564*100/L564,0)</f>
        <v>24.672330097087379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IFERROR(__xludf.DUMMYFUNCTION("IMPORTRANGE(""https://docs.google.com/spreadsheets/d/1XL5vhW3sbDhbH9Cz0tuDiY8C3ctxq1tqvaCgkFb8cCA/edit?usp=sharing"",""เลย!L460"")"),0)</f>
        <v>0</v>
      </c>
      <c r="M565" s="172"/>
      <c r="N565" s="178">
        <f ca="1">IFERROR(__xludf.DUMMYFUNCTION("IMPORTRANGE(""https://docs.google.com/spreadsheets/d/1XL5vhW3sbDhbH9Cz0tuDiY8C3ctxq1tqvaCgkFb8cCA/edit?usp=sharing"",""เลย!M460"")"),0)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IFERROR(__xludf.DUMMYFUNCTION("IMPORTRANGE(""https://docs.google.com/spreadsheets/d/1XL5vhW3sbDhbH9Cz0tuDiY8C3ctxq1tqvaCgkFb8cCA/edit?usp=sharing"",""เลย!L461"")"),164800)</f>
        <v>164800</v>
      </c>
      <c r="M566" s="173"/>
      <c r="N566" s="178">
        <f ca="1">IFERROR(__xludf.DUMMYFUNCTION("IMPORTRANGE(""https://docs.google.com/spreadsheets/d/1XL5vhW3sbDhbH9Cz0tuDiY8C3ctxq1tqvaCgkFb8cCA/edit?usp=sharing"",""เลย!M461"")"),40660)</f>
        <v>40660</v>
      </c>
      <c r="O566" s="178">
        <f t="shared" ca="1" si="122"/>
        <v>24.672330097087379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IFERROR(__xludf.DUMMYFUNCTION("IMPORTRANGE(""https://docs.google.com/spreadsheets/d/1XL5vhW3sbDhbH9Cz0tuDiY8C3ctxq1tqvaCgkFb8cCA/edit?usp=sharing"",""เลย!L462"")"),0)</f>
        <v>0</v>
      </c>
      <c r="M567" s="178"/>
      <c r="N567" s="178">
        <f ca="1">IFERROR(__xludf.DUMMYFUNCTION("IMPORTRANGE(""https://docs.google.com/spreadsheets/d/1XL5vhW3sbDhbH9Cz0tuDiY8C3ctxq1tqvaCgkFb8cCA/edit?usp=sharing"",""เลย!M462"")"),0)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IFERROR(__xludf.DUMMYFUNCTION("IMPORTRANGE(""https://docs.google.com/spreadsheets/d/1XL5vhW3sbDhbH9Cz0tuDiY8C3ctxq1tqvaCgkFb8cCA/edit?usp=sharing"",""เลย!L463"")"),164800)</f>
        <v>164800</v>
      </c>
      <c r="M568" s="178"/>
      <c r="N568" s="178">
        <f ca="1">IFERROR(__xludf.DUMMYFUNCTION("IMPORTRANGE(""https://docs.google.com/spreadsheets/d/1XL5vhW3sbDhbH9Cz0tuDiY8C3ctxq1tqvaCgkFb8cCA/edit?usp=sharing"",""เลย!M463"")"),40660)</f>
        <v>40660</v>
      </c>
      <c r="O568" s="178">
        <f t="shared" ca="1" si="122"/>
        <v>24.672330097087379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IFERROR(__xludf.DUMMYFUNCTION("IMPORTRANGE(""https://docs.google.com/spreadsheets/d/1XL5vhW3sbDhbH9Cz0tuDiY8C3ctxq1tqvaCgkFb8cCA/edit?usp=sharing"",""เลย!M464"")"),0)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IFERROR(__xludf.DUMMYFUNCTION("IMPORTRANGE(""https://docs.google.com/spreadsheets/d/1XL5vhW3sbDhbH9Cz0tuDiY8C3ctxq1tqvaCgkFb8cCA/edit?usp=sharing"",""เลย!M465"")"),0)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IFERROR(__xludf.DUMMYFUNCTION("IMPORTRANGE(""https://docs.google.com/spreadsheets/d/1XL5vhW3sbDhbH9Cz0tuDiY8C3ctxq1tqvaCgkFb8cCA/edit?usp=sharing"",""เลย!M466"")"),33000)</f>
        <v>33000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IFERROR(__xludf.DUMMYFUNCTION("IMPORTRANGE(""https://docs.google.com/spreadsheets/d/1XL5vhW3sbDhbH9Cz0tuDiY8C3ctxq1tqvaCgkFb8cCA/edit?usp=sharing"",""เลย!M467"")"),7660)</f>
        <v>7660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IFERROR(__xludf.DUMMYFUNCTION("IMPORTRANGE(""https://docs.google.com/spreadsheets/d/1XL5vhW3sbDhbH9Cz0tuDiY8C3ctxq1tqvaCgkFb8cCA/edit?usp=sharing"",""เลย!I468"")"),3400)</f>
        <v>3400</v>
      </c>
      <c r="J573" s="428">
        <f ca="1">IFERROR(__xludf.DUMMYFUNCTION("IMPORTRANGE(""https://docs.google.com/spreadsheets/d/1XL5vhW3sbDhbH9Cz0tuDiY8C3ctxq1tqvaCgkFb8cCA/edit?usp=sharing"",""เลย!J468"")"),1792)</f>
        <v>1792</v>
      </c>
      <c r="K573" s="211">
        <f ca="1">IF(I573&gt;0,J573*100/I573,0)</f>
        <v>52.705882352941174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IFERROR(__xludf.DUMMYFUNCTION("IMPORTRANGE(""https://docs.google.com/spreadsheets/d/1XL5vhW3sbDhbH9Cz0tuDiY8C3ctxq1tqvaCgkFb8cCA/edit?usp=sharing"",""เลย!I470"")"),0)</f>
        <v>0</v>
      </c>
      <c r="J575" s="207">
        <f ca="1">IFERROR(__xludf.DUMMYFUNCTION("IMPORTRANGE(""https://docs.google.com/spreadsheets/d/1XL5vhW3sbDhbH9Cz0tuDiY8C3ctxq1tqvaCgkFb8cCA/edit?usp=sharing"",""เลย!J470"")"),3)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IFERROR(__xludf.DUMMYFUNCTION("IMPORTRANGE(""https://docs.google.com/spreadsheets/d/1XL5vhW3sbDhbH9Cz0tuDiY8C3ctxq1tqvaCgkFb8cCA/edit?usp=sharing"",""เลย!I471"")"),0)</f>
        <v>0</v>
      </c>
      <c r="J576" s="207">
        <f ca="1">IFERROR(__xludf.DUMMYFUNCTION("IMPORTRANGE(""https://docs.google.com/spreadsheets/d/1XL5vhW3sbDhbH9Cz0tuDiY8C3ctxq1tqvaCgkFb8cCA/edit?usp=sharing"",""เลย!J471"")"),176)</f>
        <v>176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IFERROR(__xludf.DUMMYFUNCTION("IMPORTRANGE(""https://docs.google.com/spreadsheets/d/1XL5vhW3sbDhbH9Cz0tuDiY8C3ctxq1tqvaCgkFb8cCA/edit?usp=sharing"",""เลย!I472"")"),0)</f>
        <v>0</v>
      </c>
      <c r="J577" s="198">
        <f ca="1">IFERROR(__xludf.DUMMYFUNCTION("IMPORTRANGE(""https://docs.google.com/spreadsheets/d/1XL5vhW3sbDhbH9Cz0tuDiY8C3ctxq1tqvaCgkFb8cCA/edit?usp=sharing"",""เลย!J472"")"),1616)</f>
        <v>1616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IFERROR(__xludf.DUMMYFUNCTION("IMPORTRANGE(""https://docs.google.com/spreadsheets/d/1XL5vhW3sbDhbH9Cz0tuDiY8C3ctxq1tqvaCgkFb8cCA/edit?usp=sharing"",""เลย!I473"")"),0)</f>
        <v>0</v>
      </c>
      <c r="J578" s="207">
        <f ca="1">IFERROR(__xludf.DUMMYFUNCTION("IMPORTRANGE(""https://docs.google.com/spreadsheets/d/1XL5vhW3sbDhbH9Cz0tuDiY8C3ctxq1tqvaCgkFb8cCA/edit?usp=sharing"",""เลย!J473"")"),0)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IFERROR(__xludf.DUMMYFUNCTION("IMPORTRANGE(""https://docs.google.com/spreadsheets/d/1XL5vhW3sbDhbH9Cz0tuDiY8C3ctxq1tqvaCgkFb8cCA/edit?usp=sharing"",""เลย!I474"")"),0)</f>
        <v>0</v>
      </c>
      <c r="J579" s="207">
        <f ca="1">IFERROR(__xludf.DUMMYFUNCTION("IMPORTRANGE(""https://docs.google.com/spreadsheets/d/1XL5vhW3sbDhbH9Cz0tuDiY8C3ctxq1tqvaCgkFb8cCA/edit?usp=sharing"",""เลย!J474"")"),0)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IFERROR(__xludf.DUMMYFUNCTION("IMPORTRANGE(""https://docs.google.com/spreadsheets/d/1XL5vhW3sbDhbH9Cz0tuDiY8C3ctxq1tqvaCgkFb8cCA/edit?usp=sharing"",""เลย!I475"")"),60)</f>
        <v>60</v>
      </c>
      <c r="J580" s="379">
        <f ca="1">IFERROR(__xludf.DUMMYFUNCTION("IMPORTRANGE(""https://docs.google.com/spreadsheets/d/1XL5vhW3sbDhbH9Cz0tuDiY8C3ctxq1tqvaCgkFb8cCA/edit?usp=sharing"",""เลย!J475"")"),0)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IFERROR(__xludf.DUMMYFUNCTION("IMPORTRANGE(""https://docs.google.com/spreadsheets/d/1XL5vhW3sbDhbH9Cz0tuDiY8C3ctxq1tqvaCgkFb8cCA/edit?usp=sharing"",""เลย!L475"")"),257660)</f>
        <v>257660</v>
      </c>
      <c r="M580" s="381"/>
      <c r="N580" s="381">
        <f ca="1">IFERROR(__xludf.DUMMYFUNCTION("IMPORTRANGE(""https://docs.google.com/spreadsheets/d/1XL5vhW3sbDhbH9Cz0tuDiY8C3ctxq1tqvaCgkFb8cCA/edit?usp=sharing"",""เลย!M475"")"),2500)</f>
        <v>2500</v>
      </c>
      <c r="O580" s="381">
        <f t="shared" ref="O580:O584" ca="1" si="124">+IF(L580&gt;0,N580*100/L580,0)</f>
        <v>0.9702708996351781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IFERROR(__xludf.DUMMYFUNCTION("IMPORTRANGE(""https://docs.google.com/spreadsheets/d/1XL5vhW3sbDhbH9Cz0tuDiY8C3ctxq1tqvaCgkFb8cCA/edit?usp=sharing"",""เลย!L476"")"),0)</f>
        <v>0</v>
      </c>
      <c r="M581" s="172"/>
      <c r="N581" s="178">
        <f ca="1">IFERROR(__xludf.DUMMYFUNCTION("IMPORTRANGE(""https://docs.google.com/spreadsheets/d/1XL5vhW3sbDhbH9Cz0tuDiY8C3ctxq1tqvaCgkFb8cCA/edit?usp=sharing"",""เลย!M476"")"),0)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IFERROR(__xludf.DUMMYFUNCTION("IMPORTRANGE(""https://docs.google.com/spreadsheets/d/1XL5vhW3sbDhbH9Cz0tuDiY8C3ctxq1tqvaCgkFb8cCA/edit?usp=sharing"",""เลย!L477"")"),257660)</f>
        <v>257660</v>
      </c>
      <c r="M582" s="173"/>
      <c r="N582" s="178">
        <f ca="1">IFERROR(__xludf.DUMMYFUNCTION("IMPORTRANGE(""https://docs.google.com/spreadsheets/d/1XL5vhW3sbDhbH9Cz0tuDiY8C3ctxq1tqvaCgkFb8cCA/edit?usp=sharing"",""เลย!M477"")"),2500)</f>
        <v>2500</v>
      </c>
      <c r="O582" s="178">
        <f t="shared" ca="1" si="124"/>
        <v>0.9702708996351781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IFERROR(__xludf.DUMMYFUNCTION("IMPORTRANGE(""https://docs.google.com/spreadsheets/d/1XL5vhW3sbDhbH9Cz0tuDiY8C3ctxq1tqvaCgkFb8cCA/edit?usp=sharing"",""เลย!L478"")"),0)</f>
        <v>0</v>
      </c>
      <c r="M583" s="178"/>
      <c r="N583" s="178">
        <f ca="1">IFERROR(__xludf.DUMMYFUNCTION("IMPORTRANGE(""https://docs.google.com/spreadsheets/d/1XL5vhW3sbDhbH9Cz0tuDiY8C3ctxq1tqvaCgkFb8cCA/edit?usp=sharing"",""เลย!M478"")"),0)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IFERROR(__xludf.DUMMYFUNCTION("IMPORTRANGE(""https://docs.google.com/spreadsheets/d/1XL5vhW3sbDhbH9Cz0tuDiY8C3ctxq1tqvaCgkFb8cCA/edit?usp=sharing"",""เลย!L479"")"),257660)</f>
        <v>257660</v>
      </c>
      <c r="M584" s="178"/>
      <c r="N584" s="178">
        <f ca="1">IFERROR(__xludf.DUMMYFUNCTION("IMPORTRANGE(""https://docs.google.com/spreadsheets/d/1XL5vhW3sbDhbH9Cz0tuDiY8C3ctxq1tqvaCgkFb8cCA/edit?usp=sharing"",""เลย!M479"")"),2500)</f>
        <v>2500</v>
      </c>
      <c r="O584" s="178">
        <f t="shared" ca="1" si="124"/>
        <v>0.9702708996351781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IFERROR(__xludf.DUMMYFUNCTION("IMPORTRANGE(""https://docs.google.com/spreadsheets/d/1XL5vhW3sbDhbH9Cz0tuDiY8C3ctxq1tqvaCgkFb8cCA/edit?usp=sharing"",""เลย!M480"")"),0)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IFERROR(__xludf.DUMMYFUNCTION("IMPORTRANGE(""https://docs.google.com/spreadsheets/d/1XL5vhW3sbDhbH9Cz0tuDiY8C3ctxq1tqvaCgkFb8cCA/edit?usp=sharing"",""เลย!M481"")"),0)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IFERROR(__xludf.DUMMYFUNCTION("IMPORTRANGE(""https://docs.google.com/spreadsheets/d/1XL5vhW3sbDhbH9Cz0tuDiY8C3ctxq1tqvaCgkFb8cCA/edit?usp=sharing"",""เลย!M482"")"),0)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IFERROR(__xludf.DUMMYFUNCTION("IMPORTRANGE(""https://docs.google.com/spreadsheets/d/1XL5vhW3sbDhbH9Cz0tuDiY8C3ctxq1tqvaCgkFb8cCA/edit?usp=sharing"",""เลย!M483"")"),2500)</f>
        <v>2500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IFERROR(__xludf.DUMMYFUNCTION("IMPORTRANGE(""https://docs.google.com/spreadsheets/d/1XL5vhW3sbDhbH9Cz0tuDiY8C3ctxq1tqvaCgkFb8cCA/edit?usp=sharing"",""เลย!I484"")"),60)</f>
        <v>60</v>
      </c>
      <c r="J589" s="197">
        <f ca="1">IFERROR(__xludf.DUMMYFUNCTION("IMPORTRANGE(""https://docs.google.com/spreadsheets/d/1XL5vhW3sbDhbH9Cz0tuDiY8C3ctxq1tqvaCgkFb8cCA/edit?usp=sharing"",""เลย!J484"")"),0)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IFERROR(__xludf.DUMMYFUNCTION("IMPORTRANGE(""https://docs.google.com/spreadsheets/d/1XL5vhW3sbDhbH9Cz0tuDiY8C3ctxq1tqvaCgkFb8cCA/edit?usp=sharing"",""เลย!I485"")"),0)</f>
        <v>0</v>
      </c>
      <c r="J590" s="197">
        <f ca="1">IFERROR(__xludf.DUMMYFUNCTION("IMPORTRANGE(""https://docs.google.com/spreadsheets/d/1XL5vhW3sbDhbH9Cz0tuDiY8C3ctxq1tqvaCgkFb8cCA/edit?usp=sharing"",""เลย!J485"")"),0)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IFERROR(__xludf.DUMMYFUNCTION("IMPORTRANGE(""https://docs.google.com/spreadsheets/d/1XL5vhW3sbDhbH9Cz0tuDiY8C3ctxq1tqvaCgkFb8cCA/edit?usp=sharing"",""เลย!I486"")"),60)</f>
        <v>60</v>
      </c>
      <c r="J591" s="197">
        <f ca="1">IFERROR(__xludf.DUMMYFUNCTION("IMPORTRANGE(""https://docs.google.com/spreadsheets/d/1XL5vhW3sbDhbH9Cz0tuDiY8C3ctxq1tqvaCgkFb8cCA/edit?usp=sharing"",""เลย!J486"")"),0)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IFERROR(__xludf.DUMMYFUNCTION("IMPORTRANGE(""https://docs.google.com/spreadsheets/d/1XL5vhW3sbDhbH9Cz0tuDiY8C3ctxq1tqvaCgkFb8cCA/edit?usp=sharing"",""เลย!I487"")"),0)</f>
        <v>0</v>
      </c>
      <c r="J592" s="197">
        <f ca="1">IFERROR(__xludf.DUMMYFUNCTION("IMPORTRANGE(""https://docs.google.com/spreadsheets/d/1XL5vhW3sbDhbH9Cz0tuDiY8C3ctxq1tqvaCgkFb8cCA/edit?usp=sharing"",""เลย!J487"")"),0)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IFERROR(__xludf.DUMMYFUNCTION("IMPORTRANGE(""https://docs.google.com/spreadsheets/d/1XL5vhW3sbDhbH9Cz0tuDiY8C3ctxq1tqvaCgkFb8cCA/edit?usp=sharing"",""เลย!I488"")"),60)</f>
        <v>60</v>
      </c>
      <c r="J593" s="197">
        <f ca="1">IFERROR(__xludf.DUMMYFUNCTION("IMPORTRANGE(""https://docs.google.com/spreadsheets/d/1XL5vhW3sbDhbH9Cz0tuDiY8C3ctxq1tqvaCgkFb8cCA/edit?usp=sharing"",""เลย!J488"")"),0)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IFERROR(__xludf.DUMMYFUNCTION("IMPORTRANGE(""https://docs.google.com/spreadsheets/d/1XL5vhW3sbDhbH9Cz0tuDiY8C3ctxq1tqvaCgkFb8cCA/edit?usp=sharing"",""เลย!I489"")"),0)</f>
        <v>0</v>
      </c>
      <c r="J594" s="197">
        <f ca="1">IFERROR(__xludf.DUMMYFUNCTION("IMPORTRANGE(""https://docs.google.com/spreadsheets/d/1XL5vhW3sbDhbH9Cz0tuDiY8C3ctxq1tqvaCgkFb8cCA/edit?usp=sharing"",""เลย!J489"")"),0)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IFERROR(__xludf.DUMMYFUNCTION("IMPORTRANGE(""https://docs.google.com/spreadsheets/d/1XL5vhW3sbDhbH9Cz0tuDiY8C3ctxq1tqvaCgkFb8cCA/edit?usp=sharing"",""เลย!I490"")"),60)</f>
        <v>60</v>
      </c>
      <c r="J595" s="197">
        <f ca="1">IFERROR(__xludf.DUMMYFUNCTION("IMPORTRANGE(""https://docs.google.com/spreadsheets/d/1XL5vhW3sbDhbH9Cz0tuDiY8C3ctxq1tqvaCgkFb8cCA/edit?usp=sharing"",""เลย!J490"")"),0)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IFERROR(__xludf.DUMMYFUNCTION("IMPORTRANGE(""https://docs.google.com/spreadsheets/d/1XL5vhW3sbDhbH9Cz0tuDiY8C3ctxq1tqvaCgkFb8cCA/edit?usp=sharing"",""เลย!I491"")"),0)</f>
        <v>0</v>
      </c>
      <c r="J596" s="250">
        <f ca="1">IFERROR(__xludf.DUMMYFUNCTION("IMPORTRANGE(""https://docs.google.com/spreadsheets/d/1XL5vhW3sbDhbH9Cz0tuDiY8C3ctxq1tqvaCgkFb8cCA/edit?usp=sharing"",""เลย!J491"")"),0)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IFERROR(__xludf.DUMMYFUNCTION("IMPORTRANGE(""https://docs.google.com/spreadsheets/d/1XL5vhW3sbDhbH9Cz0tuDiY8C3ctxq1tqvaCgkFb8cCA/edit?usp=sharing"",""เลย!I492"")"),120)</f>
        <v>120</v>
      </c>
      <c r="J597" s="495">
        <f ca="1">IFERROR(__xludf.DUMMYFUNCTION("IMPORTRANGE(""https://docs.google.com/spreadsheets/d/1XL5vhW3sbDhbH9Cz0tuDiY8C3ctxq1tqvaCgkFb8cCA/edit?usp=sharing"",""เลย!J492"")"),0)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IFERROR(__xludf.DUMMYFUNCTION("IMPORTRANGE(""https://docs.google.com/spreadsheets/d/1XL5vhW3sbDhbH9Cz0tuDiY8C3ctxq1tqvaCgkFb8cCA/edit?usp=sharing"",""เลย!L492"")"),8400)</f>
        <v>8400</v>
      </c>
      <c r="M597" s="420"/>
      <c r="N597" s="420">
        <f ca="1">IFERROR(__xludf.DUMMYFUNCTION("IMPORTRANGE(""https://docs.google.com/spreadsheets/d/1XL5vhW3sbDhbH9Cz0tuDiY8C3ctxq1tqvaCgkFb8cCA/edit?usp=sharing"",""เลย!M492"")"),300)</f>
        <v>300</v>
      </c>
      <c r="O597" s="420">
        <f t="shared" ref="O597:O601" ca="1" si="126">+IF(L597&gt;0,N597*100/L597,0)</f>
        <v>3.5714285714285716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IFERROR(__xludf.DUMMYFUNCTION("IMPORTRANGE(""https://docs.google.com/spreadsheets/d/1XL5vhW3sbDhbH9Cz0tuDiY8C3ctxq1tqvaCgkFb8cCA/edit?usp=sharing"",""เลย!L493"")"),0)</f>
        <v>0</v>
      </c>
      <c r="M598" s="172"/>
      <c r="N598" s="178">
        <f ca="1">IFERROR(__xludf.DUMMYFUNCTION("IMPORTRANGE(""https://docs.google.com/spreadsheets/d/1XL5vhW3sbDhbH9Cz0tuDiY8C3ctxq1tqvaCgkFb8cCA/edit?usp=sharing"",""เลย!M493"")"),0)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IFERROR(__xludf.DUMMYFUNCTION("IMPORTRANGE(""https://docs.google.com/spreadsheets/d/1XL5vhW3sbDhbH9Cz0tuDiY8C3ctxq1tqvaCgkFb8cCA/edit?usp=sharing"",""เลย!L494"")"),8400)</f>
        <v>8400</v>
      </c>
      <c r="M599" s="173"/>
      <c r="N599" s="178">
        <f ca="1">IFERROR(__xludf.DUMMYFUNCTION("IMPORTRANGE(""https://docs.google.com/spreadsheets/d/1XL5vhW3sbDhbH9Cz0tuDiY8C3ctxq1tqvaCgkFb8cCA/edit?usp=sharing"",""เลย!M494"")"),300)</f>
        <v>300</v>
      </c>
      <c r="O599" s="178">
        <f t="shared" ca="1" si="126"/>
        <v>3.5714285714285716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IFERROR(__xludf.DUMMYFUNCTION("IMPORTRANGE(""https://docs.google.com/spreadsheets/d/1XL5vhW3sbDhbH9Cz0tuDiY8C3ctxq1tqvaCgkFb8cCA/edit?usp=sharing"",""เลย!L495"")"),0)</f>
        <v>0</v>
      </c>
      <c r="M600" s="178"/>
      <c r="N600" s="178">
        <f ca="1">IFERROR(__xludf.DUMMYFUNCTION("IMPORTRANGE(""https://docs.google.com/spreadsheets/d/1XL5vhW3sbDhbH9Cz0tuDiY8C3ctxq1tqvaCgkFb8cCA/edit?usp=sharing"",""เลย!M495"")"),0)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IFERROR(__xludf.DUMMYFUNCTION("IMPORTRANGE(""https://docs.google.com/spreadsheets/d/1XL5vhW3sbDhbH9Cz0tuDiY8C3ctxq1tqvaCgkFb8cCA/edit?usp=sharing"",""เลย!L496"")"),8400)</f>
        <v>8400</v>
      </c>
      <c r="M601" s="178"/>
      <c r="N601" s="178">
        <f ca="1">IFERROR(__xludf.DUMMYFUNCTION("IMPORTRANGE(""https://docs.google.com/spreadsheets/d/1XL5vhW3sbDhbH9Cz0tuDiY8C3ctxq1tqvaCgkFb8cCA/edit?usp=sharing"",""เลย!M496"")"),300)</f>
        <v>300</v>
      </c>
      <c r="O601" s="178">
        <f t="shared" ca="1" si="126"/>
        <v>3.5714285714285716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IFERROR(__xludf.DUMMYFUNCTION("IMPORTRANGE(""https://docs.google.com/spreadsheets/d/1XL5vhW3sbDhbH9Cz0tuDiY8C3ctxq1tqvaCgkFb8cCA/edit?usp=sharing"",""เลย!M497"")"),0)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IFERROR(__xludf.DUMMYFUNCTION("IMPORTRANGE(""https://docs.google.com/spreadsheets/d/1XL5vhW3sbDhbH9Cz0tuDiY8C3ctxq1tqvaCgkFb8cCA/edit?usp=sharing"",""เลย!M498"")"),0)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IFERROR(__xludf.DUMMYFUNCTION("IMPORTRANGE(""https://docs.google.com/spreadsheets/d/1XL5vhW3sbDhbH9Cz0tuDiY8C3ctxq1tqvaCgkFb8cCA/edit?usp=sharing"",""เลย!M499"")"),0)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IFERROR(__xludf.DUMMYFUNCTION("IMPORTRANGE(""https://docs.google.com/spreadsheets/d/1XL5vhW3sbDhbH9Cz0tuDiY8C3ctxq1tqvaCgkFb8cCA/edit?usp=sharing"",""เลย!M500"")"),300)</f>
        <v>300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IFERROR(__xludf.DUMMYFUNCTION("IMPORTRANGE(""https://docs.google.com/spreadsheets/d/1XL5vhW3sbDhbH9Cz0tuDiY8C3ctxq1tqvaCgkFb8cCA/edit?usp=sharing"",""เลย!J502"")"),0)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IFERROR(__xludf.DUMMYFUNCTION("IMPORTRANGE(""https://docs.google.com/spreadsheets/d/1XL5vhW3sbDhbH9Cz0tuDiY8C3ctxq1tqvaCgkFb8cCA/edit?usp=sharing"",""เลย!J503"")"),1)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IFERROR(__xludf.DUMMYFUNCTION("IMPORTRANGE(""https://docs.google.com/spreadsheets/d/1XL5vhW3sbDhbH9Cz0tuDiY8C3ctxq1tqvaCgkFb8cCA/edit?usp=sharing"",""เลย!J166"")"),0)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IFERROR(__xludf.DUMMYFUNCTION("IMPORTRANGE(""https://docs.google.com/spreadsheets/d/1XL5vhW3sbDhbH9Cz0tuDiY8C3ctxq1tqvaCgkFb8cCA/edit?usp=sharing"",""เลย!J166"")"),0)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IFERROR(__xludf.DUMMYFUNCTION("IMPORTRANGE(""https://docs.google.com/spreadsheets/d/1XL5vhW3sbDhbH9Cz0tuDiY8C3ctxq1tqvaCgkFb8cCA/edit?usp=sharing"",""เลย!I506"")"),120)</f>
        <v>120</v>
      </c>
      <c r="J611" s="170">
        <f ca="1">IFERROR(__xludf.DUMMYFUNCTION("IMPORTRANGE(""https://docs.google.com/spreadsheets/d/1XL5vhW3sbDhbH9Cz0tuDiY8C3ctxq1tqvaCgkFb8cCA/edit?usp=sharing"",""เลย!J506"")"),0)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IFERROR(__xludf.DUMMYFUNCTION("IMPORTRANGE(""https://docs.google.com/spreadsheets/d/1XL5vhW3sbDhbH9Cz0tuDiY8C3ctxq1tqvaCgkFb8cCA/edit?usp=sharing"",""เลย!I507"")"),0)</f>
        <v>0</v>
      </c>
      <c r="J612" s="207">
        <f ca="1">IFERROR(__xludf.DUMMYFUNCTION("IMPORTRANGE(""https://docs.google.com/spreadsheets/d/1XL5vhW3sbDhbH9Cz0tuDiY8C3ctxq1tqvaCgkFb8cCA/edit?usp=sharing"",""เลย!J507"")"),0)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IFERROR(__xludf.DUMMYFUNCTION("IMPORTRANGE(""https://docs.google.com/spreadsheets/d/1XL5vhW3sbDhbH9Cz0tuDiY8C3ctxq1tqvaCgkFb8cCA/edit?usp=sharing"",""เลย!I508"")"),0)</f>
        <v>0</v>
      </c>
      <c r="J613" s="207">
        <f ca="1">IFERROR(__xludf.DUMMYFUNCTION("IMPORTRANGE(""https://docs.google.com/spreadsheets/d/1XL5vhW3sbDhbH9Cz0tuDiY8C3ctxq1tqvaCgkFb8cCA/edit?usp=sharing"",""เลย!J508"")"),0)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IFERROR(__xludf.DUMMYFUNCTION("IMPORTRANGE(""https://docs.google.com/spreadsheets/d/1XL5vhW3sbDhbH9Cz0tuDiY8C3ctxq1tqvaCgkFb8cCA/edit?usp=sharing"",""เลย!I509"")"),0)</f>
        <v>0</v>
      </c>
      <c r="J614" s="207">
        <f ca="1">IFERROR(__xludf.DUMMYFUNCTION("IMPORTRANGE(""https://docs.google.com/spreadsheets/d/1XL5vhW3sbDhbH9Cz0tuDiY8C3ctxq1tqvaCgkFb8cCA/edit?usp=sharing"",""เลย!J509"")"),0)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IFERROR(__xludf.DUMMYFUNCTION("IMPORTRANGE(""https://docs.google.com/spreadsheets/d/1XL5vhW3sbDhbH9Cz0tuDiY8C3ctxq1tqvaCgkFb8cCA/edit?usp=sharing"",""เลย!I510"")"),0)</f>
        <v>0</v>
      </c>
      <c r="J615" s="207">
        <f ca="1">IFERROR(__xludf.DUMMYFUNCTION("IMPORTRANGE(""https://docs.google.com/spreadsheets/d/1XL5vhW3sbDhbH9Cz0tuDiY8C3ctxq1tqvaCgkFb8cCA/edit?usp=sharing"",""เลย!J510"")"),0)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IFERROR(__xludf.DUMMYFUNCTION("IMPORTRANGE(""https://docs.google.com/spreadsheets/d/1XL5vhW3sbDhbH9Cz0tuDiY8C3ctxq1tqvaCgkFb8cCA/edit?usp=sharing"",""เลย!I511"")"),0)</f>
        <v>0</v>
      </c>
      <c r="J616" s="207">
        <f ca="1">IFERROR(__xludf.DUMMYFUNCTION("IMPORTRANGE(""https://docs.google.com/spreadsheets/d/1XL5vhW3sbDhbH9Cz0tuDiY8C3ctxq1tqvaCgkFb8cCA/edit?usp=sharing"",""เลย!J511"")"),0)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IFERROR(__xludf.DUMMYFUNCTION("IMPORTRANGE(""https://docs.google.com/spreadsheets/d/1XL5vhW3sbDhbH9Cz0tuDiY8C3ctxq1tqvaCgkFb8cCA/edit?usp=sharing"",""เลย!I512"")"),0)</f>
        <v>0</v>
      </c>
      <c r="J617" s="197">
        <f ca="1">IFERROR(__xludf.DUMMYFUNCTION("IMPORTRANGE(""https://docs.google.com/spreadsheets/d/1XL5vhW3sbDhbH9Cz0tuDiY8C3ctxq1tqvaCgkFb8cCA/edit?usp=sharing"",""เลย!J512"")"),0)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IFERROR(__xludf.DUMMYFUNCTION("IMPORTRANGE(""https://docs.google.com/spreadsheets/d/1XL5vhW3sbDhbH9Cz0tuDiY8C3ctxq1tqvaCgkFb8cCA/edit?usp=sharing"",""เลย!I513"")"),0)</f>
        <v>0</v>
      </c>
      <c r="J618" s="198">
        <f ca="1">IFERROR(__xludf.DUMMYFUNCTION("IMPORTRANGE(""https://docs.google.com/spreadsheets/d/1XL5vhW3sbDhbH9Cz0tuDiY8C3ctxq1tqvaCgkFb8cCA/edit?usp=sharing"",""เลย!J513"")"),0)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IFERROR(__xludf.DUMMYFUNCTION("IMPORTRANGE(""https://docs.google.com/spreadsheets/d/1XL5vhW3sbDhbH9Cz0tuDiY8C3ctxq1tqvaCgkFb8cCA/edit?usp=sharing"",""เลย!I514"")"),0)</f>
        <v>0</v>
      </c>
      <c r="J619" s="198">
        <f ca="1">IFERROR(__xludf.DUMMYFUNCTION("IMPORTRANGE(""https://docs.google.com/spreadsheets/d/1XL5vhW3sbDhbH9Cz0tuDiY8C3ctxq1tqvaCgkFb8cCA/edit?usp=sharing"",""เลย!J514"")"),0)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IFERROR(__xludf.DUMMYFUNCTION("IMPORTRANGE(""https://docs.google.com/spreadsheets/d/1XL5vhW3sbDhbH9Cz0tuDiY8C3ctxq1tqvaCgkFb8cCA/edit?usp=sharing"",""เลย!I515"")"),0)</f>
        <v>0</v>
      </c>
      <c r="J620" s="212">
        <f ca="1">IFERROR(__xludf.DUMMYFUNCTION("IMPORTRANGE(""https://docs.google.com/spreadsheets/d/1XL5vhW3sbDhbH9Cz0tuDiY8C3ctxq1tqvaCgkFb8cCA/edit?usp=sharing"",""เลย!J515"")"),0)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IFERROR(__xludf.DUMMYFUNCTION("IMPORTRANGE(""https://docs.google.com/spreadsheets/d/1XL5vhW3sbDhbH9Cz0tuDiY8C3ctxq1tqvaCgkFb8cCA/edit?usp=sharing"",""เลย!I516"")"),0)</f>
        <v>0</v>
      </c>
      <c r="J621" s="212">
        <f ca="1">IFERROR(__xludf.DUMMYFUNCTION("IMPORTRANGE(""https://docs.google.com/spreadsheets/d/1XL5vhW3sbDhbH9Cz0tuDiY8C3ctxq1tqvaCgkFb8cCA/edit?usp=sharing"",""เลย!J516"")"),0)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IFERROR(__xludf.DUMMYFUNCTION("IMPORTRANGE(""https://docs.google.com/spreadsheets/d/1XL5vhW3sbDhbH9Cz0tuDiY8C3ctxq1tqvaCgkFb8cCA/edit?usp=sharing"",""เลย!I517"")"),0)</f>
        <v>0</v>
      </c>
      <c r="J622" s="198">
        <f ca="1">IFERROR(__xludf.DUMMYFUNCTION("IMPORTRANGE(""https://docs.google.com/spreadsheets/d/1XL5vhW3sbDhbH9Cz0tuDiY8C3ctxq1tqvaCgkFb8cCA/edit?usp=sharing"",""เลย!J517"")"),0)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IFERROR(__xludf.DUMMYFUNCTION("IMPORTRANGE(""https://docs.google.com/spreadsheets/d/1XL5vhW3sbDhbH9Cz0tuDiY8C3ctxq1tqvaCgkFb8cCA/edit?usp=sharing"",""เลย!I518"")"),0)</f>
        <v>0</v>
      </c>
      <c r="J623" s="198">
        <f ca="1">IFERROR(__xludf.DUMMYFUNCTION("IMPORTRANGE(""https://docs.google.com/spreadsheets/d/1XL5vhW3sbDhbH9Cz0tuDiY8C3ctxq1tqvaCgkFb8cCA/edit?usp=sharing"",""เลย!J518"")"),0)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IFERROR(__xludf.DUMMYFUNCTION("IMPORTRANGE(""https://docs.google.com/spreadsheets/d/1XL5vhW3sbDhbH9Cz0tuDiY8C3ctxq1tqvaCgkFb8cCA/edit?usp=sharing"",""เลย!I519"")"),0)</f>
        <v>0</v>
      </c>
      <c r="J624" s="197">
        <f ca="1">IFERROR(__xludf.DUMMYFUNCTION("IMPORTRANGE(""https://docs.google.com/spreadsheets/d/1XL5vhW3sbDhbH9Cz0tuDiY8C3ctxq1tqvaCgkFb8cCA/edit?usp=sharing"",""เลย!J519"")"),0)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IFERROR(__xludf.DUMMYFUNCTION("IMPORTRANGE(""https://docs.google.com/spreadsheets/d/1XL5vhW3sbDhbH9Cz0tuDiY8C3ctxq1tqvaCgkFb8cCA/edit?usp=sharing"",""เลย!I520"")"),0)</f>
        <v>0</v>
      </c>
      <c r="J625" s="198">
        <f ca="1">IFERROR(__xludf.DUMMYFUNCTION("IMPORTRANGE(""https://docs.google.com/spreadsheets/d/1XL5vhW3sbDhbH9Cz0tuDiY8C3ctxq1tqvaCgkFb8cCA/edit?usp=sharing"",""เลย!J520"")"),0)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IFERROR(__xludf.DUMMYFUNCTION("IMPORTRANGE(""https://docs.google.com/spreadsheets/d/1XL5vhW3sbDhbH9Cz0tuDiY8C3ctxq1tqvaCgkFb8cCA/edit?usp=sharing"",""เลย!I521"")"),0)</f>
        <v>0</v>
      </c>
      <c r="J626" s="198">
        <f ca="1">IFERROR(__xludf.DUMMYFUNCTION("IMPORTRANGE(""https://docs.google.com/spreadsheets/d/1XL5vhW3sbDhbH9Cz0tuDiY8C3ctxq1tqvaCgkFb8cCA/edit?usp=sharing"",""เลย!J521"")"),0)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IFERROR(__xludf.DUMMYFUNCTION("IMPORTRANGE(""https://docs.google.com/spreadsheets/d/1XL5vhW3sbDhbH9Cz0tuDiY8C3ctxq1tqvaCgkFb8cCA/edit?usp=sharing"",""เลย!I523"")"),14378772.56)</f>
        <v>14378772.560000001</v>
      </c>
      <c r="J628" s="349">
        <f ca="1">IFERROR(__xludf.DUMMYFUNCTION("IMPORTRANGE(""https://docs.google.com/spreadsheets/d/1XL5vhW3sbDhbH9Cz0tuDiY8C3ctxq1tqvaCgkFb8cCA/edit?usp=sharing"",""เลย!J523"")"),4300000)</f>
        <v>4300000</v>
      </c>
      <c r="K628" s="350">
        <f t="shared" ref="K628:K635" ca="1" si="129">IF(I628&gt;0,J628*100/I628,0)</f>
        <v>29.905195190040615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IFERROR(__xludf.DUMMYFUNCTION("IMPORTRANGE(""https://docs.google.com/spreadsheets/d/1XL5vhW3sbDhbH9Cz0tuDiY8C3ctxq1tqvaCgkFb8cCA/edit?usp=sharing"",""เลย!I524"")"),302)</f>
        <v>302</v>
      </c>
      <c r="J629" s="349">
        <f ca="1">IFERROR(__xludf.DUMMYFUNCTION("IMPORTRANGE(""https://docs.google.com/spreadsheets/d/1XL5vhW3sbDhbH9Cz0tuDiY8C3ctxq1tqvaCgkFb8cCA/edit?usp=sharing"",""เลย!J524"")"),86)</f>
        <v>86</v>
      </c>
      <c r="K629" s="350">
        <f t="shared" ca="1" si="129"/>
        <v>28.476821192052981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IFERROR(__xludf.DUMMYFUNCTION("IMPORTRANGE(""https://docs.google.com/spreadsheets/d/1XL5vhW3sbDhbH9Cz0tuDiY8C3ctxq1tqvaCgkFb8cCA/edit?usp=sharing"",""เลย!I525"")"),18016311.73)</f>
        <v>18016311.73</v>
      </c>
      <c r="J630" s="349">
        <f ca="1">IFERROR(__xludf.DUMMYFUNCTION("IMPORTRANGE(""https://docs.google.com/spreadsheets/d/1XL5vhW3sbDhbH9Cz0tuDiY8C3ctxq1tqvaCgkFb8cCA/edit?usp=sharing"",""เลย!J525"")"),1195732.65)</f>
        <v>1195732.6499999999</v>
      </c>
      <c r="K630" s="350">
        <f t="shared" ca="1" si="129"/>
        <v>6.6369447194284303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IFERROR(__xludf.DUMMYFUNCTION("IMPORTRANGE(""https://docs.google.com/spreadsheets/d/1XL5vhW3sbDhbH9Cz0tuDiY8C3ctxq1tqvaCgkFb8cCA/edit?usp=sharing"",""เลย!I526"")"),510)</f>
        <v>510</v>
      </c>
      <c r="J631" s="349">
        <f ca="1">IFERROR(__xludf.DUMMYFUNCTION("IMPORTRANGE(""https://docs.google.com/spreadsheets/d/1XL5vhW3sbDhbH9Cz0tuDiY8C3ctxq1tqvaCgkFb8cCA/edit?usp=sharing"",""เลย!J526"")"),175)</f>
        <v>175</v>
      </c>
      <c r="K631" s="350">
        <f t="shared" ca="1" si="129"/>
        <v>34.313725490196077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IFERROR(__xludf.DUMMYFUNCTION("IMPORTRANGE(""https://docs.google.com/spreadsheets/d/1XL5vhW3sbDhbH9Cz0tuDiY8C3ctxq1tqvaCgkFb8cCA/edit?usp=sharing"",""เลย!I527"")"),6149.25)</f>
        <v>6149.25</v>
      </c>
      <c r="J632" s="349">
        <f ca="1">IFERROR(__xludf.DUMMYFUNCTION("IMPORTRANGE(""https://docs.google.com/spreadsheets/d/1XL5vhW3sbDhbH9Cz0tuDiY8C3ctxq1tqvaCgkFb8cCA/edit?usp=sharing"",""เลย!J527"")"),690.75)</f>
        <v>690.75</v>
      </c>
      <c r="K632" s="350">
        <f t="shared" ca="1" si="129"/>
        <v>11.233077204537139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IFERROR(__xludf.DUMMYFUNCTION("IMPORTRANGE(""https://docs.google.com/spreadsheets/d/1XL5vhW3sbDhbH9Cz0tuDiY8C3ctxq1tqvaCgkFb8cCA/edit?usp=sharing"",""เลย!I528"")"),4)</f>
        <v>4</v>
      </c>
      <c r="J633" s="349">
        <f ca="1">IFERROR(__xludf.DUMMYFUNCTION("IMPORTRANGE(""https://docs.google.com/spreadsheets/d/1XL5vhW3sbDhbH9Cz0tuDiY8C3ctxq1tqvaCgkFb8cCA/edit?usp=sharing"",""เลย!J528"")"),1)</f>
        <v>1</v>
      </c>
      <c r="K633" s="350">
        <f t="shared" ca="1" si="129"/>
        <v>25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IFERROR(__xludf.DUMMYFUNCTION("IMPORTRANGE(""https://docs.google.com/spreadsheets/d/1XL5vhW3sbDhbH9Cz0tuDiY8C3ctxq1tqvaCgkFb8cCA/edit?usp=sharing"",""เลย!I529"")"),12000000)</f>
        <v>12000000</v>
      </c>
      <c r="J634" s="349">
        <f ca="1">IFERROR(__xludf.DUMMYFUNCTION("IMPORTRANGE(""https://docs.google.com/spreadsheets/d/1XL5vhW3sbDhbH9Cz0tuDiY8C3ctxq1tqvaCgkFb8cCA/edit?usp=sharing"",""เลย!J529"")"),3700000)</f>
        <v>3700000</v>
      </c>
      <c r="K634" s="350">
        <f t="shared" ca="1" si="129"/>
        <v>30.833333333333332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IFERROR(__xludf.DUMMYFUNCTION("IMPORTRANGE(""https://docs.google.com/spreadsheets/d/1XL5vhW3sbDhbH9Cz0tuDiY8C3ctxq1tqvaCgkFb8cCA/edit?usp=sharing"",""เลย!I530"")"),250)</f>
        <v>250</v>
      </c>
      <c r="J635" s="519">
        <f ca="1">IFERROR(__xludf.DUMMYFUNCTION("IMPORTRANGE(""https://docs.google.com/spreadsheets/d/1XL5vhW3sbDhbH9Cz0tuDiY8C3ctxq1tqvaCgkFb8cCA/edit?usp=sharing"",""เลย!J530"")"),74)</f>
        <v>74</v>
      </c>
      <c r="K635" s="494">
        <f t="shared" ca="1" si="129"/>
        <v>29.6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I576" sqref="I57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262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8795216</v>
      </c>
      <c r="M8" s="25">
        <f t="shared" ca="1" si="0"/>
        <v>2464483</v>
      </c>
      <c r="N8" s="25">
        <f t="shared" ca="1" si="0"/>
        <v>2728527.9699999997</v>
      </c>
      <c r="O8" s="24">
        <f t="shared" ref="O8:O16" ca="1" si="1">IF(L8&gt;0,N8*100/L8,0)</f>
        <v>31.02286481650934</v>
      </c>
      <c r="P8" s="24">
        <f t="shared" ref="P8:P16" ca="1" si="2">IF(M8&gt;0,N8*100/M8,0)</f>
        <v>110.71401060587556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8795216</v>
      </c>
      <c r="M10" s="32">
        <f t="shared" ca="1" si="4"/>
        <v>2464483</v>
      </c>
      <c r="N10" s="32">
        <f t="shared" ca="1" si="4"/>
        <v>2728527.9699999997</v>
      </c>
      <c r="O10" s="31">
        <f t="shared" ca="1" si="1"/>
        <v>31.02286481650934</v>
      </c>
      <c r="P10" s="31">
        <f t="shared" ca="1" si="2"/>
        <v>110.71401060587556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7678216</v>
      </c>
      <c r="M12" s="40">
        <f t="shared" ca="1" si="6"/>
        <v>2464483</v>
      </c>
      <c r="N12" s="40">
        <f t="shared" ca="1" si="6"/>
        <v>1791527.97</v>
      </c>
      <c r="O12" s="40">
        <f t="shared" ca="1" si="1"/>
        <v>23.332607079561189</v>
      </c>
      <c r="P12" s="40">
        <f t="shared" ca="1" si="2"/>
        <v>72.693866015712018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2353500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5324716</v>
      </c>
      <c r="M14" s="40">
        <f t="shared" si="8"/>
        <v>0</v>
      </c>
      <c r="N14" s="40">
        <f t="shared" ca="1" si="8"/>
        <v>252354.97000000003</v>
      </c>
      <c r="O14" s="43">
        <f t="shared" ca="1" si="1"/>
        <v>4.7393132328559879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1117000</v>
      </c>
      <c r="M16" s="40">
        <f t="shared" si="10"/>
        <v>0</v>
      </c>
      <c r="N16" s="40">
        <f t="shared" ca="1" si="10"/>
        <v>937000</v>
      </c>
      <c r="O16" s="52">
        <f t="shared" ca="1" si="1"/>
        <v>83.885407341092218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5612895</v>
      </c>
      <c r="M18" s="25">
        <f t="shared" ca="1" si="11"/>
        <v>2464483</v>
      </c>
      <c r="N18" s="25">
        <f t="shared" ca="1" si="11"/>
        <v>2476173</v>
      </c>
      <c r="O18" s="24">
        <f t="shared" ref="O18:O20" ca="1" si="12">IF(L18&gt;0,N18*100/L18,0)</f>
        <v>44.115790514520583</v>
      </c>
      <c r="P18" s="24">
        <f t="shared" ref="P18:P26" ca="1" si="13">IF(M18&gt;0,N18*100/M18,0)</f>
        <v>100.47433883698935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5612895</v>
      </c>
      <c r="M20" s="32">
        <f t="shared" ca="1" si="15"/>
        <v>2464483</v>
      </c>
      <c r="N20" s="32">
        <f t="shared" ca="1" si="15"/>
        <v>2476173</v>
      </c>
      <c r="O20" s="31">
        <f t="shared" ca="1" si="12"/>
        <v>44.115790514520583</v>
      </c>
      <c r="P20" s="31">
        <f t="shared" ca="1" si="13"/>
        <v>100.47433883698935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4495895</v>
      </c>
      <c r="M22" s="44">
        <f t="shared" ca="1" si="18"/>
        <v>2464483</v>
      </c>
      <c r="N22" s="43">
        <f t="shared" ca="1" si="18"/>
        <v>1539173</v>
      </c>
      <c r="O22" s="43">
        <f t="shared" ca="1" si="17"/>
        <v>34.235074440128159</v>
      </c>
      <c r="P22" s="43">
        <f t="shared" ca="1" si="13"/>
        <v>62.454194246825807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2353500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2142395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1117000</v>
      </c>
      <c r="M26" s="52">
        <f t="shared" si="22"/>
        <v>0</v>
      </c>
      <c r="N26" s="52">
        <f t="shared" ca="1" si="22"/>
        <v>937000</v>
      </c>
      <c r="O26" s="52">
        <f t="shared" ca="1" si="17"/>
        <v>83.885407341092218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3182321</v>
      </c>
      <c r="M28" s="25">
        <f t="shared" si="23"/>
        <v>0</v>
      </c>
      <c r="N28" s="25">
        <f t="shared" ca="1" si="23"/>
        <v>252354.97000000003</v>
      </c>
      <c r="O28" s="24">
        <f t="shared" ref="O28:O30" ca="1" si="24">IF(L28&gt;0,N28*100/L28,0)</f>
        <v>7.9299030487496402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3182321</v>
      </c>
      <c r="M30" s="32">
        <f t="shared" si="27"/>
        <v>0</v>
      </c>
      <c r="N30" s="32">
        <f t="shared" ca="1" si="27"/>
        <v>252354.97000000003</v>
      </c>
      <c r="O30" s="31">
        <f t="shared" ca="1" si="24"/>
        <v>7.9299030487496402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3182321</v>
      </c>
      <c r="M32" s="43">
        <f t="shared" si="30"/>
        <v>0</v>
      </c>
      <c r="N32" s="43">
        <f t="shared" ca="1" si="30"/>
        <v>252354.97000000003</v>
      </c>
      <c r="O32" s="43">
        <f t="shared" ca="1" si="29"/>
        <v>7.9299030487496402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3182321</v>
      </c>
      <c r="M34" s="43">
        <f t="shared" si="32"/>
        <v>0</v>
      </c>
      <c r="N34" s="43">
        <f t="shared" ca="1" si="32"/>
        <v>252354.97000000003</v>
      </c>
      <c r="O34" s="43">
        <f t="shared" ca="1" si="29"/>
        <v>7.9299030487496402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5612895</v>
      </c>
      <c r="M37" s="57">
        <f t="shared" ca="1" si="33"/>
        <v>2464483</v>
      </c>
      <c r="N37" s="57">
        <f t="shared" ca="1" si="33"/>
        <v>2476173</v>
      </c>
      <c r="O37" s="58">
        <f t="shared" ca="1" si="29"/>
        <v>44.115790514520583</v>
      </c>
      <c r="P37" s="58">
        <f t="shared" ca="1" si="25"/>
        <v>100.47433883698935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1934100</v>
      </c>
      <c r="M41" s="81">
        <f t="shared" ca="1" si="34"/>
        <v>417000</v>
      </c>
      <c r="N41" s="81">
        <f t="shared" ca="1" si="34"/>
        <v>1242925</v>
      </c>
      <c r="O41" s="80">
        <f t="shared" ref="O41:O43" ca="1" si="35">IF(L41&gt;0,N41*100/L41,0)</f>
        <v>64.263740240938944</v>
      </c>
      <c r="P41" s="80">
        <f t="shared" ref="P41:P43" ca="1" si="36">IF(M41&gt;0,N41*100/M41,0)</f>
        <v>298.06354916067147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1934100</v>
      </c>
      <c r="M43" s="81">
        <f t="shared" ca="1" si="38"/>
        <v>417000</v>
      </c>
      <c r="N43" s="81">
        <f t="shared" ca="1" si="38"/>
        <v>1242925</v>
      </c>
      <c r="O43" s="80">
        <f t="shared" ca="1" si="35"/>
        <v>64.263740240938944</v>
      </c>
      <c r="P43" s="80">
        <f t="shared" ca="1" si="36"/>
        <v>298.06354916067147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834100</v>
      </c>
      <c r="M45" s="93">
        <f ca="1">IFERROR(__xludf.DUMMYFUNCTION("IMPORTRANGE(""https://docs.google.com/spreadsheets/d/1Yj_ptqi66GCucihVvJfMjLAmec39IyEx_6qawtMGysU/edit?usp=sharing"",""สบก!Q50"")"),417000)</f>
        <v>417000</v>
      </c>
      <c r="N45" s="93">
        <f ca="1">IFERROR(__xludf.DUMMYFUNCTION("IMPORTRANGE(""https://docs.google.com/spreadsheets/d/1Yj_ptqi66GCucihVvJfMjLAmec39IyEx_6qawtMGysU/edit?usp=sharing"",""สบก!R50"")"),322925)</f>
        <v>322925</v>
      </c>
      <c r="O45" s="94">
        <f ca="1">IF(L45&gt;0,N45*100/L45,0)</f>
        <v>38.715381848699195</v>
      </c>
      <c r="P45" s="94">
        <f ca="1">IF(M45&gt;0,N45*100/M45,0)</f>
        <v>77.440047961630697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IFERROR(__xludf.DUMMYFUNCTION("IMPORTRANGE(""https://docs.google.com/spreadsheets/d/1Yj_ptqi66GCucihVvJfMjLAmec39IyEx_6qawtMGysU/edit?usp=sharing"",""สบก!M50"")"),834100)</f>
        <v>834100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IFERROR(__xludf.DUMMYFUNCTION("IMPORTRANGE(""https://docs.google.com/spreadsheets/d/1Yj_ptqi66GCucihVvJfMjLAmec39IyEx_6qawtMGysU/edit?usp=sharing"",""สบก!N50"")"),0)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IFERROR(__xludf.DUMMYFUNCTION("IMPORTRANGE(""https://docs.google.com/spreadsheets/d/1Yj_ptqi66GCucihVvJfMjLAmec39IyEx_6qawtMGysU/edit?usp=sharing"",""สบก!O50"")"),1100000)</f>
        <v>1100000</v>
      </c>
      <c r="M49" s="103"/>
      <c r="N49" s="93">
        <f ca="1">IFERROR(__xludf.DUMMYFUNCTION("IMPORTRANGE(""https://docs.google.com/spreadsheets/d/1Yj_ptqi66GCucihVvJfMjLAmec39IyEx_6qawtMGysU/edit?usp=sharing"",""สบก!S50"")"),920000)</f>
        <v>920000</v>
      </c>
      <c r="O49" s="103">
        <f ca="1">IF(L49&gt;0,N49*100/L49,0)</f>
        <v>83.63636363636364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687600</v>
      </c>
      <c r="M53" s="127">
        <f t="shared" ca="1" si="39"/>
        <v>361008</v>
      </c>
      <c r="N53" s="127">
        <f t="shared" ca="1" si="39"/>
        <v>293376</v>
      </c>
      <c r="O53" s="126">
        <f t="shared" ref="O53:O55" ca="1" si="40">IF(L53&gt;0,N53*100/L53,0)</f>
        <v>42.666666666666664</v>
      </c>
      <c r="P53" s="126">
        <f t="shared" ref="P53:P55" ca="1" si="41">IF(M53&gt;0,N53*100/M53,0)</f>
        <v>81.265789123786732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687600</v>
      </c>
      <c r="M55" s="127">
        <f t="shared" ca="1" si="43"/>
        <v>361008</v>
      </c>
      <c r="N55" s="127">
        <f t="shared" ca="1" si="43"/>
        <v>293376</v>
      </c>
      <c r="O55" s="126">
        <f t="shared" ca="1" si="40"/>
        <v>42.666666666666664</v>
      </c>
      <c r="P55" s="126">
        <f t="shared" ca="1" si="41"/>
        <v>81.265789123786732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687600</v>
      </c>
      <c r="M57" s="93">
        <f ca="1">IFERROR(__xludf.DUMMYFUNCTION("IMPORTRANGE(""https://docs.google.com/spreadsheets/d/1Yj_ptqi66GCucihVvJfMjLAmec39IyEx_6qawtMGysU/edit?usp=sharing"",""สบก!Z50"")"),361008)</f>
        <v>361008</v>
      </c>
      <c r="N57" s="93">
        <f ca="1">IFERROR(__xludf.DUMMYFUNCTION("IMPORTRANGE(""https://docs.google.com/spreadsheets/d/1Yj_ptqi66GCucihVvJfMjLAmec39IyEx_6qawtMGysU/edit?usp=sharing"",""สบก!AA50"")"),293376)</f>
        <v>293376</v>
      </c>
      <c r="O57" s="94">
        <f ca="1">IF(L57&gt;0,N57*100/L57,0)</f>
        <v>42.666666666666664</v>
      </c>
      <c r="P57" s="94">
        <f ca="1">IF(M57&gt;0,N57*100/M57,0)</f>
        <v>81.265789123786732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IFERROR(__xludf.DUMMYFUNCTION("IMPORTRANGE(""https://docs.google.com/spreadsheets/d/1Yj_ptqi66GCucihVvJfMjLAmec39IyEx_6qawtMGysU/edit?usp=sharing"",""สบก!V50"")"),687600)</f>
        <v>687600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IFERROR(__xludf.DUMMYFUNCTION("IMPORTRANGE(""https://docs.google.com/spreadsheets/d/1Yj_ptqi66GCucihVvJfMjLAmec39IyEx_6qawtMGysU/edit?usp=sharing"",""สบก!W50"")"),0)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IFERROR(__xludf.DUMMYFUNCTION("IMPORTRANGE(""https://docs.google.com/spreadsheets/d/1Yj_ptqi66GCucihVvJfMjLAmec39IyEx_6qawtMGysU/edit?usp=sharing"",""สบก!X50"")"),0)</f>
        <v>0</v>
      </c>
      <c r="M61" s="103"/>
      <c r="N61" s="93">
        <f ca="1">IFERROR(__xludf.DUMMYFUNCTION("IMPORTRANGE(""https://docs.google.com/spreadsheets/d/1Yj_ptqi66GCucihVvJfMjLAmec39IyEx_6qawtMGysU/edit?usp=sharing"",""สบก!AB50"")"),0)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IFERROR(__xludf.DUMMYFUNCTION("IMPORTRANGE(""https://docs.google.com/spreadsheets/d/1XL5vhW3sbDhbH9Cz0tuDiY8C3ctxq1tqvaCgkFb8cCA/edit?usp=sharing"",""ศรีสะเกษ!I9"")"),1)</f>
        <v>1</v>
      </c>
      <c r="J64" s="148">
        <f ca="1">IFERROR(__xludf.DUMMYFUNCTION("IMPORTRANGE(""https://docs.google.com/spreadsheets/d/1XL5vhW3sbDhbH9Cz0tuDiY8C3ctxq1tqvaCgkFb8cCA/edit?usp=sharing"",""ศรีสะเกษ!J9"")"),1)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IFERROR(__xludf.DUMMYFUNCTION("IMPORTRANGE(""https://docs.google.com/spreadsheets/d/1XL5vhW3sbDhbH9Cz0tuDiY8C3ctxq1tqvaCgkFb8cCA/edit?usp=sharing"",""ศรีสะเกษ!I10"")"),71)</f>
        <v>71</v>
      </c>
      <c r="J65" s="148">
        <f ca="1">IFERROR(__xludf.DUMMYFUNCTION("IMPORTRANGE(""https://docs.google.com/spreadsheets/d/1XL5vhW3sbDhbH9Cz0tuDiY8C3ctxq1tqvaCgkFb8cCA/edit?usp=sharing"",""ศรีสะเกษ!J10"")"),71)</f>
        <v>71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926600</v>
      </c>
      <c r="M66" s="158">
        <f t="shared" ca="1" si="45"/>
        <v>499920</v>
      </c>
      <c r="N66" s="158">
        <f t="shared" ca="1" si="45"/>
        <v>369468</v>
      </c>
      <c r="O66" s="157">
        <f t="shared" ref="O66:O68" ca="1" si="46">IF(L66&gt;0,N66*100/L66,0)</f>
        <v>39.873516080293548</v>
      </c>
      <c r="P66" s="157">
        <f t="shared" ref="P66:P68" ca="1" si="47">IF(M66&gt;0,N66*100/M66,0)</f>
        <v>73.90542486797888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926600</v>
      </c>
      <c r="M68" s="163">
        <f t="shared" ca="1" si="49"/>
        <v>499920</v>
      </c>
      <c r="N68" s="163">
        <f t="shared" ca="1" si="49"/>
        <v>369468</v>
      </c>
      <c r="O68" s="162">
        <f t="shared" ca="1" si="46"/>
        <v>39.873516080293548</v>
      </c>
      <c r="P68" s="162">
        <f t="shared" ca="1" si="47"/>
        <v>73.90542486797888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926600</v>
      </c>
      <c r="M70" s="176">
        <f ca="1">IFERROR(__xludf.DUMMYFUNCTION("IMPORTRANGE(""https://docs.google.com/spreadsheets/d/1Yj_ptqi66GCucihVvJfMjLAmec39IyEx_6qawtMGysU/edit?usp=sharing"",""สบก!AI50"")"),499920)</f>
        <v>499920</v>
      </c>
      <c r="N70" s="177">
        <f ca="1">IFERROR(__xludf.DUMMYFUNCTION("IMPORTRANGE(""https://docs.google.com/spreadsheets/d/1Yj_ptqi66GCucihVvJfMjLAmec39IyEx_6qawtMGysU/edit?usp=sharing"",""สบก!AJ50"")"),369468)</f>
        <v>369468</v>
      </c>
      <c r="O70" s="178">
        <f ca="1">IF(L70&gt;0,N70*100/L70,0)</f>
        <v>39.873516080293548</v>
      </c>
      <c r="P70" s="178">
        <f ca="1">IF(M70&gt;0,N70*100/M70,0)</f>
        <v>73.90542486797888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IFERROR(__xludf.DUMMYFUNCTION("IMPORTRANGE(""https://docs.google.com/spreadsheets/d/1Yj_ptqi66GCucihVvJfMjLAmec39IyEx_6qawtMGysU/edit?usp=sharing"",""สบก!AE50"")"),331400)</f>
        <v>331400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IFERROR(__xludf.DUMMYFUNCTION("IMPORTRANGE(""https://docs.google.com/spreadsheets/d/1Yj_ptqi66GCucihVvJfMjLAmec39IyEx_6qawtMGysU/edit?usp=sharing"",""สบก!AF50"")"),595200)</f>
        <v>595200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IFERROR(__xludf.DUMMYFUNCTION("IMPORTRANGE(""https://docs.google.com/spreadsheets/d/1Yj_ptqi66GCucihVvJfMjLAmec39IyEx_6qawtMGysU/edit?usp=sharing"",""สบก!AG50"")"),0)</f>
        <v>0</v>
      </c>
      <c r="M74" s="103"/>
      <c r="N74" s="93">
        <f ca="1">IFERROR(__xludf.DUMMYFUNCTION("IMPORTRANGE(""https://docs.google.com/spreadsheets/d/1Yj_ptqi66GCucihVvJfMjLAmec39IyEx_6qawtMGysU/edit?usp=sharing"",""สบก!AK50"")"),0)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IFERROR(__xludf.DUMMYFUNCTION("IMPORTRANGE(""https://docs.google.com/spreadsheets/d/1XL5vhW3sbDhbH9Cz0tuDiY8C3ctxq1tqvaCgkFb8cCA/edit?usp=sharing"",""ศรีสะเกษ!J16"")"),0)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IFERROR(__xludf.DUMMYFUNCTION("IMPORTRANGE(""https://docs.google.com/spreadsheets/d/1XL5vhW3sbDhbH9Cz0tuDiY8C3ctxq1tqvaCgkFb8cCA/edit?usp=sharing"",""ศรีสะเกษ!J17"")"),1)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IFERROR(__xludf.DUMMYFUNCTION("IMPORTRANGE(""https://docs.google.com/spreadsheets/d/1XL5vhW3sbDhbH9Cz0tuDiY8C3ctxq1tqvaCgkFb8cCA/edit?usp=sharing"",""ศรีสะเกษ!J18"")"),1)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IFERROR(__xludf.DUMMYFUNCTION("IMPORTRANGE(""https://docs.google.com/spreadsheets/d/1XL5vhW3sbDhbH9Cz0tuDiY8C3ctxq1tqvaCgkFb8cCA/edit?usp=sharing"",""ศรีสะเกษ!J19"")"),1)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IFERROR(__xludf.DUMMYFUNCTION("IMPORTRANGE(""https://docs.google.com/spreadsheets/d/1XL5vhW3sbDhbH9Cz0tuDiY8C3ctxq1tqvaCgkFb8cCA/edit?usp=sharing"",""ศรีสะเกษ!I20"")"),1)</f>
        <v>1</v>
      </c>
      <c r="J80" s="210">
        <f ca="1">IFERROR(__xludf.DUMMYFUNCTION("IMPORTRANGE(""https://docs.google.com/spreadsheets/d/1XL5vhW3sbDhbH9Cz0tuDiY8C3ctxq1tqvaCgkFb8cCA/edit?usp=sharing"",""ศรีสะเกษ!J20"")"),1)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IFERROR(__xludf.DUMMYFUNCTION("IMPORTRANGE(""https://docs.google.com/spreadsheets/d/1XL5vhW3sbDhbH9Cz0tuDiY8C3ctxq1tqvaCgkFb8cCA/edit?usp=sharing"",""ศรีสะเกษ!I21"")"),71)</f>
        <v>71</v>
      </c>
      <c r="J81" s="210">
        <f ca="1">IFERROR(__xludf.DUMMYFUNCTION("IMPORTRANGE(""https://docs.google.com/spreadsheets/d/1XL5vhW3sbDhbH9Cz0tuDiY8C3ctxq1tqvaCgkFb8cCA/edit?usp=sharing"",""ศรีสะเกษ!J21"")"),71)</f>
        <v>71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IFERROR(__xludf.DUMMYFUNCTION("IMPORTRANGE(""https://docs.google.com/spreadsheets/d/1XL5vhW3sbDhbH9Cz0tuDiY8C3ctxq1tqvaCgkFb8cCA/edit?usp=sharing"",""ศรีสะเกษ!I22"")"),0)</f>
        <v>0</v>
      </c>
      <c r="J82" s="213">
        <f ca="1">IFERROR(__xludf.DUMMYFUNCTION("IMPORTRANGE(""https://docs.google.com/spreadsheets/d/1XL5vhW3sbDhbH9Cz0tuDiY8C3ctxq1tqvaCgkFb8cCA/edit?usp=sharing"",""ศรีสะเกษ!J22"")"),0)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IFERROR(__xludf.DUMMYFUNCTION("IMPORTRANGE(""https://docs.google.com/spreadsheets/d/1XL5vhW3sbDhbH9Cz0tuDiY8C3ctxq1tqvaCgkFb8cCA/edit?usp=sharing"",""ศรีสะเกษ!I23"")"),0)</f>
        <v>0</v>
      </c>
      <c r="J83" s="213">
        <f ca="1">IFERROR(__xludf.DUMMYFUNCTION("IMPORTRANGE(""https://docs.google.com/spreadsheets/d/1XL5vhW3sbDhbH9Cz0tuDiY8C3ctxq1tqvaCgkFb8cCA/edit?usp=sharing"",""ศรีสะเกษ!J23"")"),0)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IFERROR(__xludf.DUMMYFUNCTION("IMPORTRANGE(""https://docs.google.com/spreadsheets/d/1XL5vhW3sbDhbH9Cz0tuDiY8C3ctxq1tqvaCgkFb8cCA/edit?usp=sharing"",""ศรีสะเกษ!I24"")"),1)</f>
        <v>1</v>
      </c>
      <c r="J84" s="198">
        <f ca="1">IFERROR(__xludf.DUMMYFUNCTION("IMPORTRANGE(""https://docs.google.com/spreadsheets/d/1XL5vhW3sbDhbH9Cz0tuDiY8C3ctxq1tqvaCgkFb8cCA/edit?usp=sharing"",""ศรีสะเกษ!J24"")"),1)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IFERROR(__xludf.DUMMYFUNCTION("IMPORTRANGE(""https://docs.google.com/spreadsheets/d/1XL5vhW3sbDhbH9Cz0tuDiY8C3ctxq1tqvaCgkFb8cCA/edit?usp=sharing"",""ศรีสะเกษ!I25"")"),71)</f>
        <v>71</v>
      </c>
      <c r="J85" s="198">
        <f ca="1">IFERROR(__xludf.DUMMYFUNCTION("IMPORTRANGE(""https://docs.google.com/spreadsheets/d/1XL5vhW3sbDhbH9Cz0tuDiY8C3ctxq1tqvaCgkFb8cCA/edit?usp=sharing"",""ศรีสะเกษ!J25"")"),71)</f>
        <v>71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IFERROR(__xludf.DUMMYFUNCTION("IMPORTRANGE(""https://docs.google.com/spreadsheets/d/1XL5vhW3sbDhbH9Cz0tuDiY8C3ctxq1tqvaCgkFb8cCA/edit?usp=sharing"",""ศรีสะเกษ!I26"")"),0)</f>
        <v>0</v>
      </c>
      <c r="J86" s="213">
        <f ca="1">IFERROR(__xludf.DUMMYFUNCTION("IMPORTRANGE(""https://docs.google.com/spreadsheets/d/1XL5vhW3sbDhbH9Cz0tuDiY8C3ctxq1tqvaCgkFb8cCA/edit?usp=sharing"",""ศรีสะเกษ!J26"")"),0)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IFERROR(__xludf.DUMMYFUNCTION("IMPORTRANGE(""https://docs.google.com/spreadsheets/d/1XL5vhW3sbDhbH9Cz0tuDiY8C3ctxq1tqvaCgkFb8cCA/edit?usp=sharing"",""ศรีสะเกษ!I27"")"),0)</f>
        <v>0</v>
      </c>
      <c r="J87" s="213">
        <f ca="1">IFERROR(__xludf.DUMMYFUNCTION("IMPORTRANGE(""https://docs.google.com/spreadsheets/d/1XL5vhW3sbDhbH9Cz0tuDiY8C3ctxq1tqvaCgkFb8cCA/edit?usp=sharing"",""ศรีสะเกษ!J27"")"),0)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IFERROR(__xludf.DUMMYFUNCTION("IMPORTRANGE(""https://docs.google.com/spreadsheets/d/1XL5vhW3sbDhbH9Cz0tuDiY8C3ctxq1tqvaCgkFb8cCA/edit?usp=sharing"",""ศรีสะเกษ!I28"")"),0)</f>
        <v>0</v>
      </c>
      <c r="J88" s="213">
        <f ca="1">IFERROR(__xludf.DUMMYFUNCTION("IMPORTRANGE(""https://docs.google.com/spreadsheets/d/1XL5vhW3sbDhbH9Cz0tuDiY8C3ctxq1tqvaCgkFb8cCA/edit?usp=sharing"",""ศรีสะเกษ!J28"")"),0)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IFERROR(__xludf.DUMMYFUNCTION("IMPORTRANGE(""https://docs.google.com/spreadsheets/d/1XL5vhW3sbDhbH9Cz0tuDiY8C3ctxq1tqvaCgkFb8cCA/edit?usp=sharing"",""ศรีสะเกษ!J29"")"),0)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IFERROR(__xludf.DUMMYFUNCTION("IMPORTRANGE(""https://docs.google.com/spreadsheets/d/1XL5vhW3sbDhbH9Cz0tuDiY8C3ctxq1tqvaCgkFb8cCA/edit?usp=sharing"",""ศรีสะเกษ!J30"")"),0)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IFERROR(__xludf.DUMMYFUNCTION("IMPORTRANGE(""https://docs.google.com/spreadsheets/d/1XL5vhW3sbDhbH9Cz0tuDiY8C3ctxq1tqvaCgkFb8cCA/edit?usp=sharing"",""ศรีสะเกษ!I32"")"),0)</f>
        <v>0</v>
      </c>
      <c r="J92" s="148">
        <f ca="1">IFERROR(__xludf.DUMMYFUNCTION("IMPORTRANGE(""https://docs.google.com/spreadsheets/d/1XL5vhW3sbDhbH9Cz0tuDiY8C3ctxq1tqvaCgkFb8cCA/edit?usp=sharing"",""ศรีสะเกษ!J32"")"),0)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IFERROR(__xludf.DUMMYFUNCTION("IMPORTRANGE(""https://docs.google.com/spreadsheets/d/1XL5vhW3sbDhbH9Cz0tuDiY8C3ctxq1tqvaCgkFb8cCA/edit?usp=sharing"",""ศรีสะเกษ!I33"")"),0)</f>
        <v>0</v>
      </c>
      <c r="J93" s="148">
        <f ca="1">IFERROR(__xludf.DUMMYFUNCTION("IMPORTRANGE(""https://docs.google.com/spreadsheets/d/1XL5vhW3sbDhbH9Cz0tuDiY8C3ctxq1tqvaCgkFb8cCA/edit?usp=sharing"",""ศรีสะเกษ!J33"")"),0)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IFERROR(__xludf.DUMMYFUNCTION("IMPORTRANGE(""https://docs.google.com/spreadsheets/d/1Yj_ptqi66GCucihVvJfMjLAmec39IyEx_6qawtMGysU/edit?usp=sharing"",""สบก!AR50"")"),0)</f>
        <v>0</v>
      </c>
      <c r="N98" s="177">
        <f ca="1">IFERROR(__xludf.DUMMYFUNCTION("IMPORTRANGE(""https://docs.google.com/spreadsheets/d/1Yj_ptqi66GCucihVvJfMjLAmec39IyEx_6qawtMGysU/edit?usp=sharing"",""สบก!AS50"")"),0)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IFERROR(__xludf.DUMMYFUNCTION("IMPORTRANGE(""https://docs.google.com/spreadsheets/d/1Yj_ptqi66GCucihVvJfMjLAmec39IyEx_6qawtMGysU/edit?usp=sharing"",""สบก!AN50"")"),0)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IFERROR(__xludf.DUMMYFUNCTION("IMPORTRANGE(""https://docs.google.com/spreadsheets/d/1Yj_ptqi66GCucihVvJfMjLAmec39IyEx_6qawtMGysU/edit?usp=sharing"",""สบก!AO50"")"),0)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IFERROR(__xludf.DUMMYFUNCTION("IMPORTRANGE(""https://docs.google.com/spreadsheets/d/1Yj_ptqi66GCucihVvJfMjLAmec39IyEx_6qawtMGysU/edit?usp=sharing"",""สบก!AP50"")"),0)</f>
        <v>0</v>
      </c>
      <c r="M102" s="103"/>
      <c r="N102" s="93">
        <f ca="1">IFERROR(__xludf.DUMMYFUNCTION("IMPORTRANGE(""https://docs.google.com/spreadsheets/d/1Yj_ptqi66GCucihVvJfMjLAmec39IyEx_6qawtMGysU/edit?usp=sharing"",""สบก!AT50"")"),0)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IFERROR(__xludf.DUMMYFUNCTION("IMPORTRANGE(""https://docs.google.com/spreadsheets/d/1XL5vhW3sbDhbH9Cz0tuDiY8C3ctxq1tqvaCgkFb8cCA/edit?usp=sharing"",""ศรีสะเกษ!J39"")"),0)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IFERROR(__xludf.DUMMYFUNCTION("IMPORTRANGE(""https://docs.google.com/spreadsheets/d/1XL5vhW3sbDhbH9Cz0tuDiY8C3ctxq1tqvaCgkFb8cCA/edit?usp=sharing"",""ศรีสะเกษ!J40"")"),0)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IFERROR(__xludf.DUMMYFUNCTION("IMPORTRANGE(""https://docs.google.com/spreadsheets/d/1XL5vhW3sbDhbH9Cz0tuDiY8C3ctxq1tqvaCgkFb8cCA/edit?usp=sharing"",""ศรีสะเกษ!J41"")"),0)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IFERROR(__xludf.DUMMYFUNCTION("IMPORTRANGE(""https://docs.google.com/spreadsheets/d/1XL5vhW3sbDhbH9Cz0tuDiY8C3ctxq1tqvaCgkFb8cCA/edit?usp=sharing"",""ศรีสะเกษ!J42"")"),0)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IFERROR(__xludf.DUMMYFUNCTION("IMPORTRANGE(""https://docs.google.com/spreadsheets/d/1XL5vhW3sbDhbH9Cz0tuDiY8C3ctxq1tqvaCgkFb8cCA/edit?usp=sharing"",""ศรีสะเกษ!I43"")"),0)</f>
        <v>0</v>
      </c>
      <c r="J108" s="213">
        <f ca="1">IFERROR(__xludf.DUMMYFUNCTION("IMPORTRANGE(""https://docs.google.com/spreadsheets/d/1XL5vhW3sbDhbH9Cz0tuDiY8C3ctxq1tqvaCgkFb8cCA/edit?usp=sharing"",""ศรีสะเกษ!J43"")"),0)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IFERROR(__xludf.DUMMYFUNCTION("IMPORTRANGE(""https://docs.google.com/spreadsheets/d/1XL5vhW3sbDhbH9Cz0tuDiY8C3ctxq1tqvaCgkFb8cCA/edit?usp=sharing"",""ศรีสะเกษ!I44"")"),0)</f>
        <v>0</v>
      </c>
      <c r="J109" s="213">
        <f ca="1">IFERROR(__xludf.DUMMYFUNCTION("IMPORTRANGE(""https://docs.google.com/spreadsheets/d/1XL5vhW3sbDhbH9Cz0tuDiY8C3ctxq1tqvaCgkFb8cCA/edit?usp=sharing"",""ศรีสะเกษ!J44"")"),0)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IFERROR(__xludf.DUMMYFUNCTION("IMPORTRANGE(""https://docs.google.com/spreadsheets/d/1XL5vhW3sbDhbH9Cz0tuDiY8C3ctxq1tqvaCgkFb8cCA/edit?usp=sharing"",""ศรีสะเกษ!I45"")"),0)</f>
        <v>0</v>
      </c>
      <c r="J110" s="213">
        <f ca="1">IFERROR(__xludf.DUMMYFUNCTION("IMPORTRANGE(""https://docs.google.com/spreadsheets/d/1XL5vhW3sbDhbH9Cz0tuDiY8C3ctxq1tqvaCgkFb8cCA/edit?usp=sharing"",""ศรีสะเกษ!J45"")"),0)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IFERROR(__xludf.DUMMYFUNCTION("IMPORTRANGE(""https://docs.google.com/spreadsheets/d/1XL5vhW3sbDhbH9Cz0tuDiY8C3ctxq1tqvaCgkFb8cCA/edit?usp=sharing"",""ศรีสะเกษ!I46"")"),0)</f>
        <v>0</v>
      </c>
      <c r="J111" s="213">
        <f ca="1">IFERROR(__xludf.DUMMYFUNCTION("IMPORTRANGE(""https://docs.google.com/spreadsheets/d/1XL5vhW3sbDhbH9Cz0tuDiY8C3ctxq1tqvaCgkFb8cCA/edit?usp=sharing"",""ศรีสะเกษ!J46"")"),0)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IFERROR(__xludf.DUMMYFUNCTION("IMPORTRANGE(""https://docs.google.com/spreadsheets/d/1XL5vhW3sbDhbH9Cz0tuDiY8C3ctxq1tqvaCgkFb8cCA/edit?usp=sharing"",""ศรีสะเกษ!I47"")"),0)</f>
        <v>0</v>
      </c>
      <c r="J112" s="213">
        <f ca="1">IFERROR(__xludf.DUMMYFUNCTION("IMPORTRANGE(""https://docs.google.com/spreadsheets/d/1XL5vhW3sbDhbH9Cz0tuDiY8C3ctxq1tqvaCgkFb8cCA/edit?usp=sharing"",""ศรีสะเกษ!J47"")"),0)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IFERROR(__xludf.DUMMYFUNCTION("IMPORTRANGE(""https://docs.google.com/spreadsheets/d/1XL5vhW3sbDhbH9Cz0tuDiY8C3ctxq1tqvaCgkFb8cCA/edit?usp=sharing"",""ศรีสะเกษ!I48"")"),0)</f>
        <v>0</v>
      </c>
      <c r="J113" s="213">
        <f ca="1">IFERROR(__xludf.DUMMYFUNCTION("IMPORTRANGE(""https://docs.google.com/spreadsheets/d/1XL5vhW3sbDhbH9Cz0tuDiY8C3ctxq1tqvaCgkFb8cCA/edit?usp=sharing"",""ศรีสะเกษ!J48"")"),0)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IFERROR(__xludf.DUMMYFUNCTION("IMPORTRANGE(""https://docs.google.com/spreadsheets/d/1XL5vhW3sbDhbH9Cz0tuDiY8C3ctxq1tqvaCgkFb8cCA/edit?usp=sharing"",""ศรีสะเกษ!J49"")"),0)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IFERROR(__xludf.DUMMYFUNCTION("IMPORTRANGE(""https://docs.google.com/spreadsheets/d/1XL5vhW3sbDhbH9Cz0tuDiY8C3ctxq1tqvaCgkFb8cCA/edit?usp=sharing"",""ศรีสะเกษ!J50"")"),0)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IFERROR(__xludf.DUMMYFUNCTION("IMPORTRANGE(""https://docs.google.com/spreadsheets/d/1XL5vhW3sbDhbH9Cz0tuDiY8C3ctxq1tqvaCgkFb8cCA/edit?usp=sharing"",""ศรีสะเกษ!I52"")"),0)</f>
        <v>0</v>
      </c>
      <c r="J117" s="148">
        <f ca="1">IFERROR(__xludf.DUMMYFUNCTION("IMPORTRANGE(""https://docs.google.com/spreadsheets/d/1XL5vhW3sbDhbH9Cz0tuDiY8C3ctxq1tqvaCgkFb8cCA/edit?usp=sharing"",""ศรีสะเกษ!J52"")"),0)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IFERROR(__xludf.DUMMYFUNCTION("IMPORTRANGE(""https://docs.google.com/spreadsheets/d/1Yj_ptqi66GCucihVvJfMjLAmec39IyEx_6qawtMGysU/edit?usp=sharing"",""สบก!BA50"")"),0)</f>
        <v>0</v>
      </c>
      <c r="N122" s="177">
        <f ca="1">IFERROR(__xludf.DUMMYFUNCTION("IMPORTRANGE(""https://docs.google.com/spreadsheets/d/1Yj_ptqi66GCucihVvJfMjLAmec39IyEx_6qawtMGysU/edit?usp=sharing"",""สบก!BB50"")"),0)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IFERROR(__xludf.DUMMYFUNCTION("IMPORTRANGE(""https://docs.google.com/spreadsheets/d/1Yj_ptqi66GCucihVvJfMjLAmec39IyEx_6qawtMGysU/edit?usp=sharing"",""สบก!AW50"")"),0)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IFERROR(__xludf.DUMMYFUNCTION("IMPORTRANGE(""https://docs.google.com/spreadsheets/d/1Yj_ptqi66GCucihVvJfMjLAmec39IyEx_6qawtMGysU/edit?usp=sharing"",""สบก!AX50"")"),0)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IFERROR(__xludf.DUMMYFUNCTION("IMPORTRANGE(""https://docs.google.com/spreadsheets/d/1Yj_ptqi66GCucihVvJfMjLAmec39IyEx_6qawtMGysU/edit?usp=sharing"",""สบก!AY50"")"),0)</f>
        <v>0</v>
      </c>
      <c r="M126" s="103"/>
      <c r="N126" s="93">
        <f ca="1">IFERROR(__xludf.DUMMYFUNCTION("IMPORTRANGE(""https://docs.google.com/spreadsheets/d/1Yj_ptqi66GCucihVvJfMjLAmec39IyEx_6qawtMGysU/edit?usp=sharing"",""สบก!BC50"")"),0)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IFERROR(__xludf.DUMMYFUNCTION("IMPORTRANGE(""https://docs.google.com/spreadsheets/d/1XL5vhW3sbDhbH9Cz0tuDiY8C3ctxq1tqvaCgkFb8cCA/edit?usp=sharing"",""ศรีสะเกษ!J58"")"),0)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IFERROR(__xludf.DUMMYFUNCTION("IMPORTRANGE(""https://docs.google.com/spreadsheets/d/1XL5vhW3sbDhbH9Cz0tuDiY8C3ctxq1tqvaCgkFb8cCA/edit?usp=sharing"",""ศรีสะเกษ!J59"")"),0)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IFERROR(__xludf.DUMMYFUNCTION("IMPORTRANGE(""https://docs.google.com/spreadsheets/d/1XL5vhW3sbDhbH9Cz0tuDiY8C3ctxq1tqvaCgkFb8cCA/edit?usp=sharing"",""ศรีสะเกษ!J60"")"),0)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IFERROR(__xludf.DUMMYFUNCTION("IMPORTRANGE(""https://docs.google.com/spreadsheets/d/1XL5vhW3sbDhbH9Cz0tuDiY8C3ctxq1tqvaCgkFb8cCA/edit?usp=sharing"",""ศรีสะเกษ!J61"")"),0)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IFERROR(__xludf.DUMMYFUNCTION("IMPORTRANGE(""https://docs.google.com/spreadsheets/d/1XL5vhW3sbDhbH9Cz0tuDiY8C3ctxq1tqvaCgkFb8cCA/edit?usp=sharing"",""ศรีสะเกษ!I62"")"),0)</f>
        <v>0</v>
      </c>
      <c r="J132" s="213">
        <f ca="1">IFERROR(__xludf.DUMMYFUNCTION("IMPORTRANGE(""https://docs.google.com/spreadsheets/d/1XL5vhW3sbDhbH9Cz0tuDiY8C3ctxq1tqvaCgkFb8cCA/edit?usp=sharing"",""ศรีสะเกษ!J62"")"),0)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IFERROR(__xludf.DUMMYFUNCTION("IMPORTRANGE(""https://docs.google.com/spreadsheets/d/1XL5vhW3sbDhbH9Cz0tuDiY8C3ctxq1tqvaCgkFb8cCA/edit?usp=sharing"",""ศรีสะเกษ!I63"")"),0)</f>
        <v>0</v>
      </c>
      <c r="J133" s="213">
        <f ca="1">IFERROR(__xludf.DUMMYFUNCTION("IMPORTRANGE(""https://docs.google.com/spreadsheets/d/1XL5vhW3sbDhbH9Cz0tuDiY8C3ctxq1tqvaCgkFb8cCA/edit?usp=sharing"",""ศรีสะเกษ!J63"")"),0)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IFERROR(__xludf.DUMMYFUNCTION("IMPORTRANGE(""https://docs.google.com/spreadsheets/d/1XL5vhW3sbDhbH9Cz0tuDiY8C3ctxq1tqvaCgkFb8cCA/edit?usp=sharing"",""ศรีสะเกษ!J64"")"),0)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IFERROR(__xludf.DUMMYFUNCTION("IMPORTRANGE(""https://docs.google.com/spreadsheets/d/1XL5vhW3sbDhbH9Cz0tuDiY8C3ctxq1tqvaCgkFb8cCA/edit?usp=sharing"",""ศรีสะเกษ!J65"")"),0)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IFERROR(__xludf.DUMMYFUNCTION("IMPORTRANGE(""https://docs.google.com/spreadsheets/d/1XL5vhW3sbDhbH9Cz0tuDiY8C3ctxq1tqvaCgkFb8cCA/edit?usp=sharing"",""ศรีสะเกษ!I68"")"),0)</f>
        <v>0</v>
      </c>
      <c r="J138" s="276">
        <f ca="1">IFERROR(__xludf.DUMMYFUNCTION("IMPORTRANGE(""https://docs.google.com/spreadsheets/d/1XL5vhW3sbDhbH9Cz0tuDiY8C3ctxq1tqvaCgkFb8cCA/edit?usp=sharing"",""ศรีสะเกษ!J68"")"),0)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86000</v>
      </c>
      <c r="M140" s="158">
        <f t="shared" ca="1" si="64"/>
        <v>69750</v>
      </c>
      <c r="N140" s="158">
        <f t="shared" ca="1" si="64"/>
        <v>2354</v>
      </c>
      <c r="O140" s="157">
        <f t="shared" ref="O140:O142" ca="1" si="65">IF(L140&gt;0,N140*100/L140,0)</f>
        <v>2.7372093023255815</v>
      </c>
      <c r="P140" s="157">
        <f t="shared" ref="P140:P142" ca="1" si="66">IF(M140&gt;0,N140*100/M140,0)</f>
        <v>3.3749103942652328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86000</v>
      </c>
      <c r="M142" s="163">
        <f t="shared" ca="1" si="68"/>
        <v>69750</v>
      </c>
      <c r="N142" s="163">
        <f t="shared" ca="1" si="68"/>
        <v>2354</v>
      </c>
      <c r="O142" s="162">
        <f t="shared" ca="1" si="65"/>
        <v>2.7372093023255815</v>
      </c>
      <c r="P142" s="162">
        <f t="shared" ca="1" si="66"/>
        <v>3.3749103942652328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86000</v>
      </c>
      <c r="M144" s="176">
        <f ca="1">IFERROR(__xludf.DUMMYFUNCTION("IMPORTRANGE(""https://docs.google.com/spreadsheets/d/1Yj_ptqi66GCucihVvJfMjLAmec39IyEx_6qawtMGysU/edit?usp=sharing"",""สบก!BJ50"")"),69750)</f>
        <v>69750</v>
      </c>
      <c r="N144" s="177">
        <f ca="1">IFERROR(__xludf.DUMMYFUNCTION("IMPORTRANGE(""https://docs.google.com/spreadsheets/d/1Yj_ptqi66GCucihVvJfMjLAmec39IyEx_6qawtMGysU/edit?usp=sharing"",""สบก!BK50"")"),2354)</f>
        <v>2354</v>
      </c>
      <c r="O144" s="178">
        <f ca="1">IF(L144&gt;0,N144*100/L144,0)</f>
        <v>2.7372093023255815</v>
      </c>
      <c r="P144" s="178">
        <f ca="1">IF(M144&gt;0,N144*100/M144,0)</f>
        <v>3.3749103942652328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IFERROR(__xludf.DUMMYFUNCTION("IMPORTRANGE(""https://docs.google.com/spreadsheets/d/1Yj_ptqi66GCucihVvJfMjLAmec39IyEx_6qawtMGysU/edit?usp=sharing"",""สบก!BF50"")"),0)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IFERROR(__xludf.DUMMYFUNCTION("IMPORTRANGE(""https://docs.google.com/spreadsheets/d/1Yj_ptqi66GCucihVvJfMjLAmec39IyEx_6qawtMGysU/edit?usp=sharing"",""สบก!BG50"")"),86000)</f>
        <v>86000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IFERROR(__xludf.DUMMYFUNCTION("IMPORTRANGE(""https://docs.google.com/spreadsheets/d/1Yj_ptqi66GCucihVvJfMjLAmec39IyEx_6qawtMGysU/edit?usp=sharing"",""สบก!BH50"")"),0)</f>
        <v>0</v>
      </c>
      <c r="M148" s="103"/>
      <c r="N148" s="93">
        <f ca="1">IFERROR(__xludf.DUMMYFUNCTION("IMPORTRANGE(""https://docs.google.com/spreadsheets/d/1Yj_ptqi66GCucihVvJfMjLAmec39IyEx_6qawtMGysU/edit?usp=sharing"",""สบก!BL50"")"),0)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IFERROR(__xludf.DUMMYFUNCTION("IMPORTRANGE(""https://docs.google.com/spreadsheets/d/1XL5vhW3sbDhbH9Cz0tuDiY8C3ctxq1tqvaCgkFb8cCA/edit?usp=sharing"",""ศรีสะเกษ!I74"")"),4)</f>
        <v>4</v>
      </c>
      <c r="J149" s="284">
        <f ca="1">IFERROR(__xludf.DUMMYFUNCTION("IMPORTRANGE(""https://docs.google.com/spreadsheets/d/1XL5vhW3sbDhbH9Cz0tuDiY8C3ctxq1tqvaCgkFb8cCA/edit?usp=sharing"",""ศรีสะเกษ!J74"")"),1)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IFERROR(__xludf.DUMMYFUNCTION("IMPORTRANGE(""https://docs.google.com/spreadsheets/d/1XL5vhW3sbDhbH9Cz0tuDiY8C3ctxq1tqvaCgkFb8cCA/edit?usp=sharing"",""ศรีสะเกษ!J79"")"),0)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IFERROR(__xludf.DUMMYFUNCTION("IMPORTRANGE(""https://docs.google.com/spreadsheets/d/1XL5vhW3sbDhbH9Cz0tuDiY8C3ctxq1tqvaCgkFb8cCA/edit?usp=sharing"",""ศรีสะเกษ!J80"")"),1)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IFERROR(__xludf.DUMMYFUNCTION("IMPORTRANGE(""https://docs.google.com/spreadsheets/d/1XL5vhW3sbDhbH9Cz0tuDiY8C3ctxq1tqvaCgkFb8cCA/edit?usp=sharing"",""ศรีสะเกษ!J81"")"),1)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IFERROR(__xludf.DUMMYFUNCTION("IMPORTRANGE(""https://docs.google.com/spreadsheets/d/1XL5vhW3sbDhbH9Cz0tuDiY8C3ctxq1tqvaCgkFb8cCA/edit?usp=sharing"",""ศรีสะเกษ!J82"")"),1)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IFERROR(__xludf.DUMMYFUNCTION("IMPORTRANGE(""https://docs.google.com/spreadsheets/d/1XL5vhW3sbDhbH9Cz0tuDiY8C3ctxq1tqvaCgkFb8cCA/edit?usp=sharing"",""ศรีสะเกษ!I83"")"),4)</f>
        <v>4</v>
      </c>
      <c r="J158" s="198">
        <f ca="1">IFERROR(__xludf.DUMMYFUNCTION("IMPORTRANGE(""https://docs.google.com/spreadsheets/d/1XL5vhW3sbDhbH9Cz0tuDiY8C3ctxq1tqvaCgkFb8cCA/edit?usp=sharing"",""ศรีสะเกษ!J83"")"),1)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IFERROR(__xludf.DUMMYFUNCTION("IMPORTRANGE(""https://docs.google.com/spreadsheets/d/1XL5vhW3sbDhbH9Cz0tuDiY8C3ctxq1tqvaCgkFb8cCA/edit?usp=sharing"",""ศรีสะเกษ!J84"")"),6)</f>
        <v>6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IFERROR(__xludf.DUMMYFUNCTION("IMPORTRANGE(""https://docs.google.com/spreadsheets/d/1XL5vhW3sbDhbH9Cz0tuDiY8C3ctxq1tqvaCgkFb8cCA/edit?usp=sharing"",""ศรีสะเกษ!J85"")"),6)</f>
        <v>6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IFERROR(__xludf.DUMMYFUNCTION("IMPORTRANGE(""https://docs.google.com/spreadsheets/d/1XL5vhW3sbDhbH9Cz0tuDiY8C3ctxq1tqvaCgkFb8cCA/edit?usp=sharing"",""ศรีสะเกษ!J86"")"),0)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IFERROR(__xludf.DUMMYFUNCTION("IMPORTRANGE(""https://docs.google.com/spreadsheets/d/1XL5vhW3sbDhbH9Cz0tuDiY8C3ctxq1tqvaCgkFb8cCA/edit?usp=sharing"",""ศรีสะเกษ!J87"")"),0)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IFERROR(__xludf.DUMMYFUNCTION("IMPORTRANGE(""https://docs.google.com/spreadsheets/d/1XL5vhW3sbDhbH9Cz0tuDiY8C3ctxq1tqvaCgkFb8cCA/edit?usp=sharing"",""ศรีสะเกษ!J88"")"),0)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IFERROR(__xludf.DUMMYFUNCTION("IMPORTRANGE(""https://docs.google.com/spreadsheets/d/1XL5vhW3sbDhbH9Cz0tuDiY8C3ctxq1tqvaCgkFb8cCA/edit?usp=sharing"",""ศรีสะเกษ!I89"")"),4)</f>
        <v>4</v>
      </c>
      <c r="J164" s="292">
        <f ca="1">IFERROR(__xludf.DUMMYFUNCTION("IMPORTRANGE(""https://docs.google.com/spreadsheets/d/1XL5vhW3sbDhbH9Cz0tuDiY8C3ctxq1tqvaCgkFb8cCA/edit?usp=sharing"",""ศรีสะเกษ!J89"")"),0)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IFERROR(__xludf.DUMMYFUNCTION("IMPORTRANGE(""https://docs.google.com/spreadsheets/d/1XL5vhW3sbDhbH9Cz0tuDiY8C3ctxq1tqvaCgkFb8cCA/edit?usp=sharing"",""ศรีสะเกษ!J94"")"),0)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IFERROR(__xludf.DUMMYFUNCTION("IMPORTRANGE(""https://docs.google.com/spreadsheets/d/1XL5vhW3sbDhbH9Cz0tuDiY8C3ctxq1tqvaCgkFb8cCA/edit?usp=sharing"",""ศรีสะเกษ!J95"")"),1)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IFERROR(__xludf.DUMMYFUNCTION("IMPORTRANGE(""https://docs.google.com/spreadsheets/d/1XL5vhW3sbDhbH9Cz0tuDiY8C3ctxq1tqvaCgkFb8cCA/edit?usp=sharing"",""ศรีสะเกษ!J96"")"),0)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IFERROR(__xludf.DUMMYFUNCTION("IMPORTRANGE(""https://docs.google.com/spreadsheets/d/1XL5vhW3sbDhbH9Cz0tuDiY8C3ctxq1tqvaCgkFb8cCA/edit?usp=sharing"",""ศรีสะเกษ!J97"")"),0)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IFERROR(__xludf.DUMMYFUNCTION("IMPORTRANGE(""https://docs.google.com/spreadsheets/d/1XL5vhW3sbDhbH9Cz0tuDiY8C3ctxq1tqvaCgkFb8cCA/edit?usp=sharing"",""ศรีสะเกษ!I98"")"),4)</f>
        <v>4</v>
      </c>
      <c r="J173" s="198">
        <f ca="1">IFERROR(__xludf.DUMMYFUNCTION("IMPORTRANGE(""https://docs.google.com/spreadsheets/d/1XL5vhW3sbDhbH9Cz0tuDiY8C3ctxq1tqvaCgkFb8cCA/edit?usp=sharing"",""ศรีสะเกษ!J98"")"),0)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IFERROR(__xludf.DUMMYFUNCTION("IMPORTRANGE(""https://docs.google.com/spreadsheets/d/1XL5vhW3sbDhbH9Cz0tuDiY8C3ctxq1tqvaCgkFb8cCA/edit?usp=sharing"",""ศรีสะเกษ!J99"")"),0)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IFERROR(__xludf.DUMMYFUNCTION("IMPORTRANGE(""https://docs.google.com/spreadsheets/d/1XL5vhW3sbDhbH9Cz0tuDiY8C3ctxq1tqvaCgkFb8cCA/edit?usp=sharing"",""ศรีสะเกษ!J100"")"),0)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IFERROR(__xludf.DUMMYFUNCTION("IMPORTRANGE(""https://docs.google.com/spreadsheets/d/1XL5vhW3sbDhbH9Cz0tuDiY8C3ctxq1tqvaCgkFb8cCA/edit?usp=sharing"",""ศรีสะเกษ!I101"")"),1)</f>
        <v>1</v>
      </c>
      <c r="J176" s="292">
        <f ca="1">IFERROR(__xludf.DUMMYFUNCTION("IMPORTRANGE(""https://docs.google.com/spreadsheets/d/1XL5vhW3sbDhbH9Cz0tuDiY8C3ctxq1tqvaCgkFb8cCA/edit?usp=sharing"",""ศรีสะเกษ!J101"")"),0)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IFERROR(__xludf.DUMMYFUNCTION("IMPORTRANGE(""https://docs.google.com/spreadsheets/d/1XL5vhW3sbDhbH9Cz0tuDiY8C3ctxq1tqvaCgkFb8cCA/edit?usp=sharing"",""ศรีสะเกษ!J106"")"),0)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IFERROR(__xludf.DUMMYFUNCTION("IMPORTRANGE(""https://docs.google.com/spreadsheets/d/1XL5vhW3sbDhbH9Cz0tuDiY8C3ctxq1tqvaCgkFb8cCA/edit?usp=sharing"",""ศรีสะเกษ!J107"")"),1)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IFERROR(__xludf.DUMMYFUNCTION("IMPORTRANGE(""https://docs.google.com/spreadsheets/d/1XL5vhW3sbDhbH9Cz0tuDiY8C3ctxq1tqvaCgkFb8cCA/edit?usp=sharing"",""ศรีสะเกษ!J108"")"),0)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IFERROR(__xludf.DUMMYFUNCTION("IMPORTRANGE(""https://docs.google.com/spreadsheets/d/1XL5vhW3sbDhbH9Cz0tuDiY8C3ctxq1tqvaCgkFb8cCA/edit?usp=sharing"",""ศรีสะเกษ!J109"")"),0)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IFERROR(__xludf.DUMMYFUNCTION("IMPORTRANGE(""https://docs.google.com/spreadsheets/d/1XL5vhW3sbDhbH9Cz0tuDiY8C3ctxq1tqvaCgkFb8cCA/edit?usp=sharing"",""ศรีสะเกษ!I110"")"),1)</f>
        <v>1</v>
      </c>
      <c r="J185" s="213">
        <f ca="1">IFERROR(__xludf.DUMMYFUNCTION("IMPORTRANGE(""https://docs.google.com/spreadsheets/d/1XL5vhW3sbDhbH9Cz0tuDiY8C3ctxq1tqvaCgkFb8cCA/edit?usp=sharing"",""ศรีสะเกษ!J110"")"),0)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IFERROR(__xludf.DUMMYFUNCTION("IMPORTRANGE(""https://docs.google.com/spreadsheets/d/1XL5vhW3sbDhbH9Cz0tuDiY8C3ctxq1tqvaCgkFb8cCA/edit?usp=sharing"",""ศรีสะเกษ!I111"")"),1)</f>
        <v>1</v>
      </c>
      <c r="J186" s="213">
        <f ca="1">IFERROR(__xludf.DUMMYFUNCTION("IMPORTRANGE(""https://docs.google.com/spreadsheets/d/1XL5vhW3sbDhbH9Cz0tuDiY8C3ctxq1tqvaCgkFb8cCA/edit?usp=sharing"",""ศรีสะเกษ!J111"")"),0)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IFERROR(__xludf.DUMMYFUNCTION("IMPORTRANGE(""https://docs.google.com/spreadsheets/d/1XL5vhW3sbDhbH9Cz0tuDiY8C3ctxq1tqvaCgkFb8cCA/edit?usp=sharing"",""ศรีสะเกษ!J112"")"),0)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IFERROR(__xludf.DUMMYFUNCTION("IMPORTRANGE(""https://docs.google.com/spreadsheets/d/1XL5vhW3sbDhbH9Cz0tuDiY8C3ctxq1tqvaCgkFb8cCA/edit?usp=sharing"",""ศรีสะเกษ!J113"")"),0)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IFERROR(__xludf.DUMMYFUNCTION("IMPORTRANGE(""https://docs.google.com/spreadsheets/d/1XL5vhW3sbDhbH9Cz0tuDiY8C3ctxq1tqvaCgkFb8cCA/edit?usp=sharing"",""ศรีสะเกษ!I114"")"),10000)</f>
        <v>10000</v>
      </c>
      <c r="J189" s="292">
        <f ca="1">IFERROR(__xludf.DUMMYFUNCTION("IMPORTRANGE(""https://docs.google.com/spreadsheets/d/1XL5vhW3sbDhbH9Cz0tuDiY8C3ctxq1tqvaCgkFb8cCA/edit?usp=sharing"",""ศรีสะเกษ!J114"")"),0)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IFERROR(__xludf.DUMMYFUNCTION("IMPORTRANGE(""https://docs.google.com/spreadsheets/d/1XL5vhW3sbDhbH9Cz0tuDiY8C3ctxq1tqvaCgkFb8cCA/edit?usp=sharing"",""ศรีสะเกษ!J119"")"),0)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IFERROR(__xludf.DUMMYFUNCTION("IMPORTRANGE(""https://docs.google.com/spreadsheets/d/1XL5vhW3sbDhbH9Cz0tuDiY8C3ctxq1tqvaCgkFb8cCA/edit?usp=sharing"",""ศรีสะเกษ!J120"")"),1)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IFERROR(__xludf.DUMMYFUNCTION("IMPORTRANGE(""https://docs.google.com/spreadsheets/d/1XL5vhW3sbDhbH9Cz0tuDiY8C3ctxq1tqvaCgkFb8cCA/edit?usp=sharing"",""ศรีสะเกษ!J121"")"),0)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IFERROR(__xludf.DUMMYFUNCTION("IMPORTRANGE(""https://docs.google.com/spreadsheets/d/1XL5vhW3sbDhbH9Cz0tuDiY8C3ctxq1tqvaCgkFb8cCA/edit?usp=sharing"",""ศรีสะเกษ!J122"")"),0)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IFERROR(__xludf.DUMMYFUNCTION("IMPORTRANGE(""https://docs.google.com/spreadsheets/d/1XL5vhW3sbDhbH9Cz0tuDiY8C3ctxq1tqvaCgkFb8cCA/edit?usp=sharing"",""ศรีสะเกษ!I124"")"),10000)</f>
        <v>10000</v>
      </c>
      <c r="J199" s="198">
        <f ca="1">IFERROR(__xludf.DUMMYFUNCTION("IMPORTRANGE(""https://docs.google.com/spreadsheets/d/1XL5vhW3sbDhbH9Cz0tuDiY8C3ctxq1tqvaCgkFb8cCA/edit?usp=sharing"",""ศรีสะเกษ!J124"")"),0)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IFERROR(__xludf.DUMMYFUNCTION("IMPORTRANGE(""https://docs.google.com/spreadsheets/d/1XL5vhW3sbDhbH9Cz0tuDiY8C3ctxq1tqvaCgkFb8cCA/edit?usp=sharing"",""ศรีสะเกษ!I125"")"),10000)</f>
        <v>10000</v>
      </c>
      <c r="J200" s="198">
        <f ca="1">IFERROR(__xludf.DUMMYFUNCTION("IMPORTRANGE(""https://docs.google.com/spreadsheets/d/1XL5vhW3sbDhbH9Cz0tuDiY8C3ctxq1tqvaCgkFb8cCA/edit?usp=sharing"",""ศรีสะเกษ!J125"")"),0)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IFERROR(__xludf.DUMMYFUNCTION("IMPORTRANGE(""https://docs.google.com/spreadsheets/d/1XL5vhW3sbDhbH9Cz0tuDiY8C3ctxq1tqvaCgkFb8cCA/edit?usp=sharing"",""ศรีสะเกษ!I126"")"),0)</f>
        <v>0</v>
      </c>
      <c r="J201" s="198">
        <f ca="1">IFERROR(__xludf.DUMMYFUNCTION("IMPORTRANGE(""https://docs.google.com/spreadsheets/d/1XL5vhW3sbDhbH9Cz0tuDiY8C3ctxq1tqvaCgkFb8cCA/edit?usp=sharing"",""ศรีสะเกษ!J126"")"),0)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IFERROR(__xludf.DUMMYFUNCTION("IMPORTRANGE(""https://docs.google.com/spreadsheets/d/1XL5vhW3sbDhbH9Cz0tuDiY8C3ctxq1tqvaCgkFb8cCA/edit?usp=sharing"",""ศรีสะเกษ!J127"")"),0)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IFERROR(__xludf.DUMMYFUNCTION("IMPORTRANGE(""https://docs.google.com/spreadsheets/d/1XL5vhW3sbDhbH9Cz0tuDiY8C3ctxq1tqvaCgkFb8cCA/edit?usp=sharing"",""ศรีสะเกษ!J128"")"),0)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IFERROR(__xludf.DUMMYFUNCTION("IMPORTRANGE(""https://docs.google.com/spreadsheets/d/1XL5vhW3sbDhbH9Cz0tuDiY8C3ctxq1tqvaCgkFb8cCA/edit?usp=sharing"",""ศรีสะเกษ!I129"")"),0)</f>
        <v>0</v>
      </c>
      <c r="J204" s="292">
        <f ca="1">IFERROR(__xludf.DUMMYFUNCTION("IMPORTRANGE(""https://docs.google.com/spreadsheets/d/1XL5vhW3sbDhbH9Cz0tuDiY8C3ctxq1tqvaCgkFb8cCA/edit?usp=sharing"",""ศรีสะเกษ!J129"")"),0)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IFERROR(__xludf.DUMMYFUNCTION("IMPORTRANGE(""https://docs.google.com/spreadsheets/d/1XL5vhW3sbDhbH9Cz0tuDiY8C3ctxq1tqvaCgkFb8cCA/edit?usp=sharing"",""ศรีสะเกษ!J134"")"),0)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IFERROR(__xludf.DUMMYFUNCTION("IMPORTRANGE(""https://docs.google.com/spreadsheets/d/1XL5vhW3sbDhbH9Cz0tuDiY8C3ctxq1tqvaCgkFb8cCA/edit?usp=sharing"",""ศรีสะเกษ!J135"")"),0)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IFERROR(__xludf.DUMMYFUNCTION("IMPORTRANGE(""https://docs.google.com/spreadsheets/d/1XL5vhW3sbDhbH9Cz0tuDiY8C3ctxq1tqvaCgkFb8cCA/edit?usp=sharing"",""ศรีสะเกษ!J136"")"),0)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IFERROR(__xludf.DUMMYFUNCTION("IMPORTRANGE(""https://docs.google.com/spreadsheets/d/1XL5vhW3sbDhbH9Cz0tuDiY8C3ctxq1tqvaCgkFb8cCA/edit?usp=sharing"",""ศรีสะเกษ!J137"")"),0)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IFERROR(__xludf.DUMMYFUNCTION("IMPORTRANGE(""https://docs.google.com/spreadsheets/d/1XL5vhW3sbDhbH9Cz0tuDiY8C3ctxq1tqvaCgkFb8cCA/edit?usp=sharing"",""ศรีสะเกษ!I138"")"),0)</f>
        <v>0</v>
      </c>
      <c r="J213" s="213">
        <f ca="1">IFERROR(__xludf.DUMMYFUNCTION("IMPORTRANGE(""https://docs.google.com/spreadsheets/d/1XL5vhW3sbDhbH9Cz0tuDiY8C3ctxq1tqvaCgkFb8cCA/edit?usp=sharing"",""ศรีสะเกษ!J138"")"),0)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IFERROR(__xludf.DUMMYFUNCTION("IMPORTRANGE(""https://docs.google.com/spreadsheets/d/1XL5vhW3sbDhbH9Cz0tuDiY8C3ctxq1tqvaCgkFb8cCA/edit?usp=sharing"",""ศรีสะเกษ!I140"")"),0)</f>
        <v>0</v>
      </c>
      <c r="J215" s="213">
        <f ca="1">IFERROR(__xludf.DUMMYFUNCTION("IMPORTRANGE(""https://docs.google.com/spreadsheets/d/1XL5vhW3sbDhbH9Cz0tuDiY8C3ctxq1tqvaCgkFb8cCA/edit?usp=sharing"",""ศรีสะเกษ!J140"")"),0)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IFERROR(__xludf.DUMMYFUNCTION("IMPORTRANGE(""https://docs.google.com/spreadsheets/d/1XL5vhW3sbDhbH9Cz0tuDiY8C3ctxq1tqvaCgkFb8cCA/edit?usp=sharing"",""ศรีสะเกษ!I141"")"),0)</f>
        <v>0</v>
      </c>
      <c r="J216" s="213">
        <f ca="1">IFERROR(__xludf.DUMMYFUNCTION("IMPORTRANGE(""https://docs.google.com/spreadsheets/d/1XL5vhW3sbDhbH9Cz0tuDiY8C3ctxq1tqvaCgkFb8cCA/edit?usp=sharing"",""ศรีสะเกษ!J141"")"),0)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IFERROR(__xludf.DUMMYFUNCTION("IMPORTRANGE(""https://docs.google.com/spreadsheets/d/1XL5vhW3sbDhbH9Cz0tuDiY8C3ctxq1tqvaCgkFb8cCA/edit?usp=sharing"",""ศรีสะเกษ!J142"")"),0)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IFERROR(__xludf.DUMMYFUNCTION("IMPORTRANGE(""https://docs.google.com/spreadsheets/d/1XL5vhW3sbDhbH9Cz0tuDiY8C3ctxq1tqvaCgkFb8cCA/edit?usp=sharing"",""ศรีสะเกษ!J143"")"),0)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IFERROR(__xludf.DUMMYFUNCTION("IMPORTRANGE(""https://docs.google.com/spreadsheets/d/1XL5vhW3sbDhbH9Cz0tuDiY8C3ctxq1tqvaCgkFb8cCA/edit?usp=sharing"",""ศรีสะเกษ!I144"")"),15)</f>
        <v>15</v>
      </c>
      <c r="J219" s="276">
        <f ca="1">IFERROR(__xludf.DUMMYFUNCTION("IMPORTRANGE(""https://docs.google.com/spreadsheets/d/1XL5vhW3sbDhbH9Cz0tuDiY8C3ctxq1tqvaCgkFb8cCA/edit?usp=sharing"",""ศรีสะเกษ!J144"")"),15)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IFERROR(__xludf.DUMMYFUNCTION("IMPORTRANGE(""https://docs.google.com/spreadsheets/d/1Yj_ptqi66GCucihVvJfMjLAmec39IyEx_6qawtMGysU/edit?usp=sharing"",""สบก!BS50"")"),21125)</f>
        <v>21125</v>
      </c>
      <c r="N224" s="177">
        <f ca="1">IFERROR(__xludf.DUMMYFUNCTION("IMPORTRANGE(""https://docs.google.com/spreadsheets/d/1Yj_ptqi66GCucihVvJfMjLAmec39IyEx_6qawtMGysU/edit?usp=sharing"",""สบก!BT50"")"),21125)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IFERROR(__xludf.DUMMYFUNCTION("IMPORTRANGE(""https://docs.google.com/spreadsheets/d/1Yj_ptqi66GCucihVvJfMjLAmec39IyEx_6qawtMGysU/edit?usp=sharing"",""สบก!BO50"")"),0)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IFERROR(__xludf.DUMMYFUNCTION("IMPORTRANGE(""https://docs.google.com/spreadsheets/d/1Yj_ptqi66GCucihVvJfMjLAmec39IyEx_6qawtMGysU/edit?usp=sharing"",""สบก!BP50"")"),21125)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IFERROR(__xludf.DUMMYFUNCTION("IMPORTRANGE(""https://docs.google.com/spreadsheets/d/1Yj_ptqi66GCucihVvJfMjLAmec39IyEx_6qawtMGysU/edit?usp=sharing"",""สบก!BQ50"")"),0)</f>
        <v>0</v>
      </c>
      <c r="M228" s="103"/>
      <c r="N228" s="93">
        <f ca="1">IFERROR(__xludf.DUMMYFUNCTION("IMPORTRANGE(""https://docs.google.com/spreadsheets/d/1Yj_ptqi66GCucihVvJfMjLAmec39IyEx_6qawtMGysU/edit?usp=sharing"",""สบก!BU50"")"),0)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IFERROR(__xludf.DUMMYFUNCTION("IMPORTRANGE(""https://docs.google.com/spreadsheets/d/1XL5vhW3sbDhbH9Cz0tuDiY8C3ctxq1tqvaCgkFb8cCA/edit?usp=sharing"",""ศรีสะเกษ!I149"")"),15)</f>
        <v>15</v>
      </c>
      <c r="J229" s="276">
        <f ca="1">IFERROR(__xludf.DUMMYFUNCTION("IMPORTRANGE(""https://docs.google.com/spreadsheets/d/1XL5vhW3sbDhbH9Cz0tuDiY8C3ctxq1tqvaCgkFb8cCA/edit?usp=sharing"",""ศรีสะเกษ!J149"")"),15)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IFERROR(__xludf.DUMMYFUNCTION("IMPORTRANGE(""https://docs.google.com/spreadsheets/d/1XL5vhW3sbDhbH9Cz0tuDiY8C3ctxq1tqvaCgkFb8cCA/edit?usp=sharing"",""ศรีสะเกษ!J151"")"),0)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IFERROR(__xludf.DUMMYFUNCTION("IMPORTRANGE(""https://docs.google.com/spreadsheets/d/1XL5vhW3sbDhbH9Cz0tuDiY8C3ctxq1tqvaCgkFb8cCA/edit?usp=sharing"",""ศรีสะเกษ!J152"")"),1)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IFERROR(__xludf.DUMMYFUNCTION("IMPORTRANGE(""https://docs.google.com/spreadsheets/d/1XL5vhW3sbDhbH9Cz0tuDiY8C3ctxq1tqvaCgkFb8cCA/edit?usp=sharing"",""ศรีสะเกษ!J153"")"),1)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IFERROR(__xludf.DUMMYFUNCTION("IMPORTRANGE(""https://docs.google.com/spreadsheets/d/1XL5vhW3sbDhbH9Cz0tuDiY8C3ctxq1tqvaCgkFb8cCA/edit?usp=sharing"",""ศรีสะเกษ!J154"")"),0)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IFERROR(__xludf.DUMMYFUNCTION("IMPORTRANGE(""https://docs.google.com/spreadsheets/d/1XL5vhW3sbDhbH9Cz0tuDiY8C3ctxq1tqvaCgkFb8cCA/edit?usp=sharing"",""ศรีสะเกษ!I155"")"),15)</f>
        <v>15</v>
      </c>
      <c r="J235" s="198">
        <f ca="1">IFERROR(__xludf.DUMMYFUNCTION("IMPORTRANGE(""https://docs.google.com/spreadsheets/d/1XL5vhW3sbDhbH9Cz0tuDiY8C3ctxq1tqvaCgkFb8cCA/edit?usp=sharing"",""ศรีสะเกษ!J155"")"),15)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IFERROR(__xludf.DUMMYFUNCTION("IMPORTRANGE(""https://docs.google.com/spreadsheets/d/1XL5vhW3sbDhbH9Cz0tuDiY8C3ctxq1tqvaCgkFb8cCA/edit?usp=sharing"",""ศรีสะเกษ!J156"")"),0)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IFERROR(__xludf.DUMMYFUNCTION("IMPORTRANGE(""https://docs.google.com/spreadsheets/d/1XL5vhW3sbDhbH9Cz0tuDiY8C3ctxq1tqvaCgkFb8cCA/edit?usp=sharing"",""ศรีสะเกษ!J157"")"),0)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IFERROR(__xludf.DUMMYFUNCTION("IMPORTRANGE(""https://docs.google.com/spreadsheets/d/1XL5vhW3sbDhbH9Cz0tuDiY8C3ctxq1tqvaCgkFb8cCA/edit?usp=sharing"",""ศรีสะเกษ!I158"")"),0)</f>
        <v>0</v>
      </c>
      <c r="J238" s="276">
        <f ca="1">IFERROR(__xludf.DUMMYFUNCTION("IMPORTRANGE(""https://docs.google.com/spreadsheets/d/1XL5vhW3sbDhbH9Cz0tuDiY8C3ctxq1tqvaCgkFb8cCA/edit?usp=sharing"",""ศรีสะเกษ!J158"")"),0)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IFERROR(__xludf.DUMMYFUNCTION("IMPORTRANGE(""https://docs.google.com/spreadsheets/d/1XL5vhW3sbDhbH9Cz0tuDiY8C3ctxq1tqvaCgkFb8cCA/edit?usp=sharing"",""ศรีสะเกษ!J159"")"),"")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IFERROR(__xludf.DUMMYFUNCTION("IMPORTRANGE(""https://docs.google.com/spreadsheets/d/1XL5vhW3sbDhbH9Cz0tuDiY8C3ctxq1tqvaCgkFb8cCA/edit?usp=sharing"",""ศรีสะเกษ!J161"")"),0)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IFERROR(__xludf.DUMMYFUNCTION("IMPORTRANGE(""https://docs.google.com/spreadsheets/d/1XL5vhW3sbDhbH9Cz0tuDiY8C3ctxq1tqvaCgkFb8cCA/edit?usp=sharing"",""ศรีสะเกษ!J162"")"),0)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IFERROR(__xludf.DUMMYFUNCTION("IMPORTRANGE(""https://docs.google.com/spreadsheets/d/1XL5vhW3sbDhbH9Cz0tuDiY8C3ctxq1tqvaCgkFb8cCA/edit?usp=sharing"",""ศรีสะเกษ!J163"")"),0)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IFERROR(__xludf.DUMMYFUNCTION("IMPORTRANGE(""https://docs.google.com/spreadsheets/d/1XL5vhW3sbDhbH9Cz0tuDiY8C3ctxq1tqvaCgkFb8cCA/edit?usp=sharing"",""ศรีสะเกษ!I164"")"),0)</f>
        <v>0</v>
      </c>
      <c r="J244" s="197">
        <f ca="1">IFERROR(__xludf.DUMMYFUNCTION("IMPORTRANGE(""https://docs.google.com/spreadsheets/d/1XL5vhW3sbDhbH9Cz0tuDiY8C3ctxq1tqvaCgkFb8cCA/edit?usp=sharing"",""ศรีสะเกษ!J164"")"),0)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IFERROR(__xludf.DUMMYFUNCTION("IMPORTRANGE(""https://docs.google.com/spreadsheets/d/1XL5vhW3sbDhbH9Cz0tuDiY8C3ctxq1tqvaCgkFb8cCA/edit?usp=sharing"",""ศรีสะเกษ!J165"")"),0)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IFERROR(__xludf.DUMMYFUNCTION("IMPORTRANGE(""https://docs.google.com/spreadsheets/d/1XL5vhW3sbDhbH9Cz0tuDiY8C3ctxq1tqvaCgkFb8cCA/edit?usp=sharing"",""ศรีสะเกษ!J166"")"),0)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IFERROR(__xludf.DUMMYFUNCTION("IMPORTRANGE(""https://docs.google.com/spreadsheets/d/1XL5vhW3sbDhbH9Cz0tuDiY8C3ctxq1tqvaCgkFb8cCA/edit?usp=sharing"",""ศรีสะเกษ!I169"")"),25)</f>
        <v>25</v>
      </c>
      <c r="J249" s="324">
        <f ca="1">IFERROR(__xludf.DUMMYFUNCTION("IMPORTRANGE(""https://docs.google.com/spreadsheets/d/1XL5vhW3sbDhbH9Cz0tuDiY8C3ctxq1tqvaCgkFb8cCA/edit?usp=sharing"",""ศรีสะเกษ!J169"")"),25)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42465</v>
      </c>
      <c r="O250" s="157">
        <f t="shared" ref="O250:O252" ca="1" si="78">IF(L250&gt;0,N250*100/L250,0)</f>
        <v>47.713483146067418</v>
      </c>
      <c r="P250" s="157">
        <f t="shared" ref="P250:P252" ca="1" si="79">IF(M250&gt;0,N250*100/M250,0)</f>
        <v>99.917647058823533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42465</v>
      </c>
      <c r="O252" s="162">
        <f t="shared" ca="1" si="78"/>
        <v>47.713483146067418</v>
      </c>
      <c r="P252" s="162">
        <f t="shared" ca="1" si="79"/>
        <v>99.917647058823533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IFERROR(__xludf.DUMMYFUNCTION("IMPORTRANGE(""https://docs.google.com/spreadsheets/d/1Yj_ptqi66GCucihVvJfMjLAmec39IyEx_6qawtMGysU/edit?usp=sharing"",""สบก!CB50"")"),42500)</f>
        <v>42500</v>
      </c>
      <c r="N254" s="177">
        <f ca="1">IFERROR(__xludf.DUMMYFUNCTION("IMPORTRANGE(""https://docs.google.com/spreadsheets/d/1Yj_ptqi66GCucihVvJfMjLAmec39IyEx_6qawtMGysU/edit?usp=sharing"",""สบก!CC50"")"),42465)</f>
        <v>42465</v>
      </c>
      <c r="O254" s="178">
        <f ca="1">IF(L254&gt;0,N254*100/L254,0)</f>
        <v>47.713483146067418</v>
      </c>
      <c r="P254" s="178">
        <f ca="1">IF(M254&gt;0,N254*100/M254,0)</f>
        <v>99.917647058823533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IFERROR(__xludf.DUMMYFUNCTION("IMPORTRANGE(""https://docs.google.com/spreadsheets/d/1Yj_ptqi66GCucihVvJfMjLAmec39IyEx_6qawtMGysU/edit?usp=sharing"",""สบก!BX50"")"),0)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IFERROR(__xludf.DUMMYFUNCTION("IMPORTRANGE(""https://docs.google.com/spreadsheets/d/1Yj_ptqi66GCucihVvJfMjLAmec39IyEx_6qawtMGysU/edit?usp=sharing"",""สบก!BY50"")"),89000)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IFERROR(__xludf.DUMMYFUNCTION("IMPORTRANGE(""https://docs.google.com/spreadsheets/d/1Yj_ptqi66GCucihVvJfMjLAmec39IyEx_6qawtMGysU/edit?usp=sharing"",""สบก!BZ50"")"),0)</f>
        <v>0</v>
      </c>
      <c r="M258" s="103"/>
      <c r="N258" s="93">
        <f ca="1">IFERROR(__xludf.DUMMYFUNCTION("IMPORTRANGE(""https://docs.google.com/spreadsheets/d/1Yj_ptqi66GCucihVvJfMjLAmec39IyEx_6qawtMGysU/edit?usp=sharing"",""สบก!CD50"")"),0)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IFERROR(__xludf.DUMMYFUNCTION("IMPORTRANGE(""https://docs.google.com/spreadsheets/d/1XL5vhW3sbDhbH9Cz0tuDiY8C3ctxq1tqvaCgkFb8cCA/edit?usp=sharing"",""ศรีสะเกษ!J175"")"),0)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IFERROR(__xludf.DUMMYFUNCTION("IMPORTRANGE(""https://docs.google.com/spreadsheets/d/1XL5vhW3sbDhbH9Cz0tuDiY8C3ctxq1tqvaCgkFb8cCA/edit?usp=sharing"",""ศรีสะเกษ!J176"")"),1)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IFERROR(__xludf.DUMMYFUNCTION("IMPORTRANGE(""https://docs.google.com/spreadsheets/d/1XL5vhW3sbDhbH9Cz0tuDiY8C3ctxq1tqvaCgkFb8cCA/edit?usp=sharing"",""ศรีสะเกษ!J177"")"),1)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IFERROR(__xludf.DUMMYFUNCTION("IMPORTRANGE(""https://docs.google.com/spreadsheets/d/1XL5vhW3sbDhbH9Cz0tuDiY8C3ctxq1tqvaCgkFb8cCA/edit?usp=sharing"",""ศรีสะเกษ!J178"")"),1)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IFERROR(__xludf.DUMMYFUNCTION("IMPORTRANGE(""https://docs.google.com/spreadsheets/d/1XL5vhW3sbDhbH9Cz0tuDiY8C3ctxq1tqvaCgkFb8cCA/edit?usp=sharing"",""ศรีสะเกษ!I179"")"),1)</f>
        <v>1</v>
      </c>
      <c r="J264" s="198">
        <f ca="1">IFERROR(__xludf.DUMMYFUNCTION("IMPORTRANGE(""https://docs.google.com/spreadsheets/d/1XL5vhW3sbDhbH9Cz0tuDiY8C3ctxq1tqvaCgkFb8cCA/edit?usp=sharing"",""ศรีสะเกษ!J179"")"),0)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IFERROR(__xludf.DUMMYFUNCTION("IMPORTRANGE(""https://docs.google.com/spreadsheets/d/1XL5vhW3sbDhbH9Cz0tuDiY8C3ctxq1tqvaCgkFb8cCA/edit?usp=sharing"",""ศรีสะเกษ!I180"")"),25)</f>
        <v>25</v>
      </c>
      <c r="J265" s="198">
        <f ca="1">IFERROR(__xludf.DUMMYFUNCTION("IMPORTRANGE(""https://docs.google.com/spreadsheets/d/1XL5vhW3sbDhbH9Cz0tuDiY8C3ctxq1tqvaCgkFb8cCA/edit?usp=sharing"",""ศรีสะเกษ!J180"")"),25)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IFERROR(__xludf.DUMMYFUNCTION("IMPORTRANGE(""https://docs.google.com/spreadsheets/d/1XL5vhW3sbDhbH9Cz0tuDiY8C3ctxq1tqvaCgkFb8cCA/edit?usp=sharing"",""ศรีสะเกษ!I181"")"),25)</f>
        <v>25</v>
      </c>
      <c r="J266" s="198">
        <f ca="1">IFERROR(__xludf.DUMMYFUNCTION("IMPORTRANGE(""https://docs.google.com/spreadsheets/d/1XL5vhW3sbDhbH9Cz0tuDiY8C3ctxq1tqvaCgkFb8cCA/edit?usp=sharing"",""ศรีสะเกษ!J181"")"),0)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IFERROR(__xludf.DUMMYFUNCTION("IMPORTRANGE(""https://docs.google.com/spreadsheets/d/1XL5vhW3sbDhbH9Cz0tuDiY8C3ctxq1tqvaCgkFb8cCA/edit?usp=sharing"",""ศรีสะเกษ!I182"")"),1)</f>
        <v>1</v>
      </c>
      <c r="J267" s="198">
        <f ca="1">IFERROR(__xludf.DUMMYFUNCTION("IMPORTRANGE(""https://docs.google.com/spreadsheets/d/1XL5vhW3sbDhbH9Cz0tuDiY8C3ctxq1tqvaCgkFb8cCA/edit?usp=sharing"",""ศรีสะเกษ!J182"")"),0)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IFERROR(__xludf.DUMMYFUNCTION("IMPORTRANGE(""https://docs.google.com/spreadsheets/d/1XL5vhW3sbDhbH9Cz0tuDiY8C3ctxq1tqvaCgkFb8cCA/edit?usp=sharing"",""ศรีสะเกษ!J183"")"),0)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IFERROR(__xludf.DUMMYFUNCTION("IMPORTRANGE(""https://docs.google.com/spreadsheets/d/1XL5vhW3sbDhbH9Cz0tuDiY8C3ctxq1tqvaCgkFb8cCA/edit?usp=sharing"",""ศรีสะเกษ!J184"")"),0)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IFERROR(__xludf.DUMMYFUNCTION("IMPORTRANGE(""https://docs.google.com/spreadsheets/d/1XL5vhW3sbDhbH9Cz0tuDiY8C3ctxq1tqvaCgkFb8cCA/edit?usp=sharing"",""ศรีสะเกษ!I185"")"),20)</f>
        <v>20</v>
      </c>
      <c r="J270" s="324">
        <f ca="1">IFERROR(__xludf.DUMMYFUNCTION("IMPORTRANGE(""https://docs.google.com/spreadsheets/d/1XL5vhW3sbDhbH9Cz0tuDiY8C3ctxq1tqvaCgkFb8cCA/edit?usp=sharing"",""ศรีสะเกษ!J185"")"),20)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64527</v>
      </c>
      <c r="O271" s="157">
        <f t="shared" ref="O271:O273" ca="1" si="84">IF(L271&gt;0,N271*100/L271,0)</f>
        <v>35.145424836601308</v>
      </c>
      <c r="P271" s="157">
        <f t="shared" ref="P271:P273" ca="1" si="85">IF(M271&gt;0,N271*100/M271,0)</f>
        <v>69.383870967741942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64527</v>
      </c>
      <c r="O273" s="162">
        <f t="shared" ca="1" si="84"/>
        <v>35.145424836601308</v>
      </c>
      <c r="P273" s="162">
        <f t="shared" ca="1" si="85"/>
        <v>69.383870967741942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IFERROR(__xludf.DUMMYFUNCTION("IMPORTRANGE(""https://docs.google.com/spreadsheets/d/1Yj_ptqi66GCucihVvJfMjLAmec39IyEx_6qawtMGysU/edit?usp=sharing"",""สบก!CK50"")"),93000)</f>
        <v>93000</v>
      </c>
      <c r="N275" s="177">
        <f ca="1">IFERROR(__xludf.DUMMYFUNCTION("IMPORTRANGE(""https://docs.google.com/spreadsheets/d/1Yj_ptqi66GCucihVvJfMjLAmec39IyEx_6qawtMGysU/edit?usp=sharing"",""สบก!CL50"")"),64527)</f>
        <v>64527</v>
      </c>
      <c r="O275" s="178">
        <f ca="1">IF(L275&gt;0,N275*100/L275,0)</f>
        <v>35.145424836601308</v>
      </c>
      <c r="P275" s="178">
        <f ca="1">IF(M275&gt;0,N275*100/M275,0)</f>
        <v>69.383870967741942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IFERROR(__xludf.DUMMYFUNCTION("IMPORTRANGE(""https://docs.google.com/spreadsheets/d/1Yj_ptqi66GCucihVvJfMjLAmec39IyEx_6qawtMGysU/edit?usp=sharing"",""สบก!CG50"")"),0)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IFERROR(__xludf.DUMMYFUNCTION("IMPORTRANGE(""https://docs.google.com/spreadsheets/d/1Yj_ptqi66GCucihVvJfMjLAmec39IyEx_6qawtMGysU/edit?usp=sharing"",""สบก!CH50"")"),183600)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IFERROR(__xludf.DUMMYFUNCTION("IMPORTRANGE(""https://docs.google.com/spreadsheets/d/1Yj_ptqi66GCucihVvJfMjLAmec39IyEx_6qawtMGysU/edit?usp=sharing"",""สบก!CI50"")"),0)</f>
        <v>0</v>
      </c>
      <c r="M279" s="103"/>
      <c r="N279" s="93">
        <f ca="1">IFERROR(__xludf.DUMMYFUNCTION("IMPORTRANGE(""https://docs.google.com/spreadsheets/d/1Yj_ptqi66GCucihVvJfMjLAmec39IyEx_6qawtMGysU/edit?usp=sharing"",""สบก!CM50"")"),0)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IFERROR(__xludf.DUMMYFUNCTION("IMPORTRANGE(""https://docs.google.com/spreadsheets/d/1XL5vhW3sbDhbH9Cz0tuDiY8C3ctxq1tqvaCgkFb8cCA/edit?usp=sharing"",""ศรีสะเกษ!J191"")"),0)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IFERROR(__xludf.DUMMYFUNCTION("IMPORTRANGE(""https://docs.google.com/spreadsheets/d/1XL5vhW3sbDhbH9Cz0tuDiY8C3ctxq1tqvaCgkFb8cCA/edit?usp=sharing"",""ศรีสะเกษ!J192"")"),1)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IFERROR(__xludf.DUMMYFUNCTION("IMPORTRANGE(""https://docs.google.com/spreadsheets/d/1XL5vhW3sbDhbH9Cz0tuDiY8C3ctxq1tqvaCgkFb8cCA/edit?usp=sharing"",""ศรีสะเกษ!J193"")"),1)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IFERROR(__xludf.DUMMYFUNCTION("IMPORTRANGE(""https://docs.google.com/spreadsheets/d/1XL5vhW3sbDhbH9Cz0tuDiY8C3ctxq1tqvaCgkFb8cCA/edit?usp=sharing"",""ศรีสะเกษ!J194"")"),1)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IFERROR(__xludf.DUMMYFUNCTION("IMPORTRANGE(""https://docs.google.com/spreadsheets/d/1XL5vhW3sbDhbH9Cz0tuDiY8C3ctxq1tqvaCgkFb8cCA/edit?usp=sharing"",""ศรีสะเกษ!I195"")"),20)</f>
        <v>20</v>
      </c>
      <c r="J285" s="198">
        <f ca="1">IFERROR(__xludf.DUMMYFUNCTION("IMPORTRANGE(""https://docs.google.com/spreadsheets/d/1XL5vhW3sbDhbH9Cz0tuDiY8C3ctxq1tqvaCgkFb8cCA/edit?usp=sharing"",""ศรีสะเกษ!J195"")"),20)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IFERROR(__xludf.DUMMYFUNCTION("IMPORTRANGE(""https://docs.google.com/spreadsheets/d/1XL5vhW3sbDhbH9Cz0tuDiY8C3ctxq1tqvaCgkFb8cCA/edit?usp=sharing"",""ศรีสะเกษ!J196"")"),0)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IFERROR(__xludf.DUMMYFUNCTION("IMPORTRANGE(""https://docs.google.com/spreadsheets/d/1XL5vhW3sbDhbH9Cz0tuDiY8C3ctxq1tqvaCgkFb8cCA/edit?usp=sharing"",""ศรีสะเกษ!J197"")"),0)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IFERROR(__xludf.DUMMYFUNCTION("IMPORTRANGE(""https://docs.google.com/spreadsheets/d/1XL5vhW3sbDhbH9Cz0tuDiY8C3ctxq1tqvaCgkFb8cCA/edit?usp=sharing"",""ศรีสะเกษ!I199"")"),0)</f>
        <v>0</v>
      </c>
      <c r="J289" s="324">
        <f ca="1">IFERROR(__xludf.DUMMYFUNCTION("IMPORTRANGE(""https://docs.google.com/spreadsheets/d/1XL5vhW3sbDhbH9Cz0tuDiY8C3ctxq1tqvaCgkFb8cCA/edit?usp=sharing"",""ศรีสะเกษ!J199"")"),0)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IFERROR(__xludf.DUMMYFUNCTION("IMPORTRANGE(""https://docs.google.com/spreadsheets/d/1Yj_ptqi66GCucihVvJfMjLAmec39IyEx_6qawtMGysU/edit?usp=sharing"",""สบก!CT50"")"),0)</f>
        <v>0</v>
      </c>
      <c r="N294" s="177">
        <f ca="1">IFERROR(__xludf.DUMMYFUNCTION("IMPORTRANGE(""https://docs.google.com/spreadsheets/d/1Yj_ptqi66GCucihVvJfMjLAmec39IyEx_6qawtMGysU/edit?usp=sharing"",""สบก!CU50"")"),0)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IFERROR(__xludf.DUMMYFUNCTION("IMPORTRANGE(""https://docs.google.com/spreadsheets/d/1Yj_ptqi66GCucihVvJfMjLAmec39IyEx_6qawtMGysU/edit?usp=sharing"",""สบก!CP50"")"),0)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IFERROR(__xludf.DUMMYFUNCTION("IMPORTRANGE(""https://docs.google.com/spreadsheets/d/1Yj_ptqi66GCucihVvJfMjLAmec39IyEx_6qawtMGysU/edit?usp=sharing"",""สบก!CQ50"")"),0)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IFERROR(__xludf.DUMMYFUNCTION("IMPORTRANGE(""https://docs.google.com/spreadsheets/d/1Yj_ptqi66GCucihVvJfMjLAmec39IyEx_6qawtMGysU/edit?usp=sharing"",""สบก!CR50"")"),0)</f>
        <v>0</v>
      </c>
      <c r="M298" s="103"/>
      <c r="N298" s="93">
        <f ca="1">IFERROR(__xludf.DUMMYFUNCTION("IMPORTRANGE(""https://docs.google.com/spreadsheets/d/1Yj_ptqi66GCucihVvJfMjLAmec39IyEx_6qawtMGysU/edit?usp=sharing"",""สบก!CV50"")"),0)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IFERROR(__xludf.DUMMYFUNCTION("IMPORTRANGE(""https://docs.google.com/spreadsheets/d/1XL5vhW3sbDhbH9Cz0tuDiY8C3ctxq1tqvaCgkFb8cCA/edit?usp=sharing"",""ศรีสะเกษ!J205"")"),0)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IFERROR(__xludf.DUMMYFUNCTION("IMPORTRANGE(""https://docs.google.com/spreadsheets/d/1XL5vhW3sbDhbH9Cz0tuDiY8C3ctxq1tqvaCgkFb8cCA/edit?usp=sharing"",""ศรีสะเกษ!J206"")"),0)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IFERROR(__xludf.DUMMYFUNCTION("IMPORTRANGE(""https://docs.google.com/spreadsheets/d/1XL5vhW3sbDhbH9Cz0tuDiY8C3ctxq1tqvaCgkFb8cCA/edit?usp=sharing"",""ศรีสะเกษ!J207"")"),0)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IFERROR(__xludf.DUMMYFUNCTION("IMPORTRANGE(""https://docs.google.com/spreadsheets/d/1XL5vhW3sbDhbH9Cz0tuDiY8C3ctxq1tqvaCgkFb8cCA/edit?usp=sharing"",""ศรีสะเกษ!J208"")"),0)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IFERROR(__xludf.DUMMYFUNCTION("IMPORTRANGE(""https://docs.google.com/spreadsheets/d/1XL5vhW3sbDhbH9Cz0tuDiY8C3ctxq1tqvaCgkFb8cCA/edit?usp=sharing"",""ศรีสะเกษ!I209"")"),0)</f>
        <v>0</v>
      </c>
      <c r="J304" s="213">
        <f ca="1">IFERROR(__xludf.DUMMYFUNCTION("IMPORTRANGE(""https://docs.google.com/spreadsheets/d/1XL5vhW3sbDhbH9Cz0tuDiY8C3ctxq1tqvaCgkFb8cCA/edit?usp=sharing"",""ศรีสะเกษ!J209"")"),0)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IFERROR(__xludf.DUMMYFUNCTION("IMPORTRANGE(""https://docs.google.com/spreadsheets/d/1XL5vhW3sbDhbH9Cz0tuDiY8C3ctxq1tqvaCgkFb8cCA/edit?usp=sharing"",""ศรีสะเกษ!I211"")"),0)</f>
        <v>0</v>
      </c>
      <c r="J306" s="213">
        <f ca="1">IFERROR(__xludf.DUMMYFUNCTION("IMPORTRANGE(""https://docs.google.com/spreadsheets/d/1XL5vhW3sbDhbH9Cz0tuDiY8C3ctxq1tqvaCgkFb8cCA/edit?usp=sharing"",""ศรีสะเกษ!J211"")"),0)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IFERROR(__xludf.DUMMYFUNCTION("IMPORTRANGE(""https://docs.google.com/spreadsheets/d/1XL5vhW3sbDhbH9Cz0tuDiY8C3ctxq1tqvaCgkFb8cCA/edit?usp=sharing"",""ศรีสะเกษ!J212"")"),0)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IFERROR(__xludf.DUMMYFUNCTION("IMPORTRANGE(""https://docs.google.com/spreadsheets/d/1XL5vhW3sbDhbH9Cz0tuDiY8C3ctxq1tqvaCgkFb8cCA/edit?usp=sharing"",""ศรีสะเกษ!J213"")"),0)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IFERROR(__xludf.DUMMYFUNCTION("IMPORTRANGE(""https://docs.google.com/spreadsheets/d/1XL5vhW3sbDhbH9Cz0tuDiY8C3ctxq1tqvaCgkFb8cCA/edit?usp=sharing"",""ศรีสะเกษ!I214"")"),0)</f>
        <v>0</v>
      </c>
      <c r="J309" s="341">
        <f ca="1">IFERROR(__xludf.DUMMYFUNCTION("IMPORTRANGE(""https://docs.google.com/spreadsheets/d/1XL5vhW3sbDhbH9Cz0tuDiY8C3ctxq1tqvaCgkFb8cCA/edit?usp=sharing"",""ศรีสะเกษ!J214"")"),0)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IFERROR(__xludf.DUMMYFUNCTION("IMPORTRANGE(""https://docs.google.com/spreadsheets/d/1Yj_ptqi66GCucihVvJfMjLAmec39IyEx_6qawtMGysU/edit?usp=sharing"",""สบก!DC50"")"),0)</f>
        <v>0</v>
      </c>
      <c r="N314" s="177">
        <f ca="1">IFERROR(__xludf.DUMMYFUNCTION("IMPORTRANGE(""https://docs.google.com/spreadsheets/d/1Yj_ptqi66GCucihVvJfMjLAmec39IyEx_6qawtMGysU/edit?usp=sharing"",""สบก!DD50"")"),0)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IFERROR(__xludf.DUMMYFUNCTION("IMPORTRANGE(""https://docs.google.com/spreadsheets/d/1Yj_ptqi66GCucihVvJfMjLAmec39IyEx_6qawtMGysU/edit?usp=sharing"",""สบก!CY50"")"),0)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IFERROR(__xludf.DUMMYFUNCTION("IMPORTRANGE(""https://docs.google.com/spreadsheets/d/1Yj_ptqi66GCucihVvJfMjLAmec39IyEx_6qawtMGysU/edit?usp=sharing"",""สบก!CZ50"")"),0)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IFERROR(__xludf.DUMMYFUNCTION("IMPORTRANGE(""https://docs.google.com/spreadsheets/d/1Yj_ptqi66GCucihVvJfMjLAmec39IyEx_6qawtMGysU/edit?usp=sharing"",""สบก!DA50"")"),0)</f>
        <v>0</v>
      </c>
      <c r="M318" s="103"/>
      <c r="N318" s="93">
        <f ca="1">IFERROR(__xludf.DUMMYFUNCTION("IMPORTRANGE(""https://docs.google.com/spreadsheets/d/1Yj_ptqi66GCucihVvJfMjLAmec39IyEx_6qawtMGysU/edit?usp=sharing"",""สบก!DE50"")"),0)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IFERROR(__xludf.DUMMYFUNCTION("IMPORTRANGE(""https://docs.google.com/spreadsheets/d/1XL5vhW3sbDhbH9Cz0tuDiY8C3ctxq1tqvaCgkFb8cCA/edit?usp=sharing"",""ศรีสะเกษ!J220"")"),0)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IFERROR(__xludf.DUMMYFUNCTION("IMPORTRANGE(""https://docs.google.com/spreadsheets/d/1XL5vhW3sbDhbH9Cz0tuDiY8C3ctxq1tqvaCgkFb8cCA/edit?usp=sharing"",""ศรีสะเกษ!J221"")"),0)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IFERROR(__xludf.DUMMYFUNCTION("IMPORTRANGE(""https://docs.google.com/spreadsheets/d/1XL5vhW3sbDhbH9Cz0tuDiY8C3ctxq1tqvaCgkFb8cCA/edit?usp=sharing"",""ศรีสะเกษ!J222"")"),0)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IFERROR(__xludf.DUMMYFUNCTION("IMPORTRANGE(""https://docs.google.com/spreadsheets/d/1XL5vhW3sbDhbH9Cz0tuDiY8C3ctxq1tqvaCgkFb8cCA/edit?usp=sharing"",""ศรีสะเกษ!J223"")"),0)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IFERROR(__xludf.DUMMYFUNCTION("IMPORTRANGE(""https://docs.google.com/spreadsheets/d/1XL5vhW3sbDhbH9Cz0tuDiY8C3ctxq1tqvaCgkFb8cCA/edit?usp=sharing"",""ศรีสะเกษ!I224"")"),0)</f>
        <v>0</v>
      </c>
      <c r="J324" s="213">
        <f ca="1">IFERROR(__xludf.DUMMYFUNCTION("IMPORTRANGE(""https://docs.google.com/spreadsheets/d/1XL5vhW3sbDhbH9Cz0tuDiY8C3ctxq1tqvaCgkFb8cCA/edit?usp=sharing"",""ศรีสะเกษ!J224"")"),0)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IFERROR(__xludf.DUMMYFUNCTION("IMPORTRANGE(""https://docs.google.com/spreadsheets/d/1XL5vhW3sbDhbH9Cz0tuDiY8C3ctxq1tqvaCgkFb8cCA/edit?usp=sharing"",""ศรีสะเกษ!J225"")"),0)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IFERROR(__xludf.DUMMYFUNCTION("IMPORTRANGE(""https://docs.google.com/spreadsheets/d/1XL5vhW3sbDhbH9Cz0tuDiY8C3ctxq1tqvaCgkFb8cCA/edit?usp=sharing"",""ศรีสะเกษ!J226"")"),0)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IFERROR(__xludf.DUMMYFUNCTION("IMPORTRANGE(""https://docs.google.com/spreadsheets/d/1XL5vhW3sbDhbH9Cz0tuDiY8C3ctxq1tqvaCgkFb8cCA/edit?usp=sharing"",""ศรีสะเกษ!I228"")"),880)</f>
        <v>880</v>
      </c>
      <c r="J328" s="347">
        <f ca="1">IFERROR(__xludf.DUMMYFUNCTION("IMPORTRANGE(""https://docs.google.com/spreadsheets/d/1XL5vhW3sbDhbH9Cz0tuDiY8C3ctxq1tqvaCgkFb8cCA/edit?usp=sharing"",""ศรีสะเกษ!J228"")"),581)</f>
        <v>581</v>
      </c>
      <c r="K328" s="325">
        <f ca="1">IF(I328&gt;0,J328*100/I328,0)</f>
        <v>66.022727272727266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1684870</v>
      </c>
      <c r="M329" s="158">
        <f t="shared" ca="1" si="98"/>
        <v>960180</v>
      </c>
      <c r="N329" s="158">
        <f t="shared" ca="1" si="98"/>
        <v>439933</v>
      </c>
      <c r="O329" s="157">
        <f t="shared" ref="O329:O331" ca="1" si="99">IF(L329&gt;0,N329*100/L329,0)</f>
        <v>26.110797865710708</v>
      </c>
      <c r="P329" s="157">
        <f t="shared" ref="P329:P331" ca="1" si="100">IF(M329&gt;0,N329*100/M329,0)</f>
        <v>45.81776333604116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1684870</v>
      </c>
      <c r="M331" s="163">
        <f t="shared" ca="1" si="102"/>
        <v>960180</v>
      </c>
      <c r="N331" s="163">
        <f t="shared" ca="1" si="102"/>
        <v>439933</v>
      </c>
      <c r="O331" s="162">
        <f t="shared" ca="1" si="99"/>
        <v>26.110797865710708</v>
      </c>
      <c r="P331" s="162">
        <f t="shared" ca="1" si="100"/>
        <v>45.81776333604116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1667870</v>
      </c>
      <c r="M333" s="176">
        <f ca="1">IFERROR(__xludf.DUMMYFUNCTION("IMPORTRANGE(""https://docs.google.com/spreadsheets/d/1Yj_ptqi66GCucihVvJfMjLAmec39IyEx_6qawtMGysU/edit?usp=sharing"",""สบก!DL50"")"),960180)</f>
        <v>960180</v>
      </c>
      <c r="N333" s="177">
        <f ca="1">IFERROR(__xludf.DUMMYFUNCTION("IMPORTRANGE(""https://docs.google.com/spreadsheets/d/1Yj_ptqi66GCucihVvJfMjLAmec39IyEx_6qawtMGysU/edit?usp=sharing"",""สบก!DM50"")"),422933)</f>
        <v>422933</v>
      </c>
      <c r="O333" s="178">
        <f ca="1">IF(L333&gt;0,N333*100/L333,0)</f>
        <v>25.357671760988566</v>
      </c>
      <c r="P333" s="178">
        <f ca="1">IF(M333&gt;0,N333*100/M333,0)</f>
        <v>44.047261971713638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IFERROR(__xludf.DUMMYFUNCTION("IMPORTRANGE(""https://docs.google.com/spreadsheets/d/1Yj_ptqi66GCucihVvJfMjLAmec39IyEx_6qawtMGysU/edit?usp=sharing"",""สบก!DH50"")"),500400)</f>
        <v>500400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IFERROR(__xludf.DUMMYFUNCTION("IMPORTRANGE(""https://docs.google.com/spreadsheets/d/1Yj_ptqi66GCucihVvJfMjLAmec39IyEx_6qawtMGysU/edit?usp=sharing"",""สบก!DI50"")"),1167470)</f>
        <v>1167470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IFERROR(__xludf.DUMMYFUNCTION("IMPORTRANGE(""https://docs.google.com/spreadsheets/d/1Yj_ptqi66GCucihVvJfMjLAmec39IyEx_6qawtMGysU/edit?usp=sharing"",""สบก!DJ50"")"),17000)</f>
        <v>17000</v>
      </c>
      <c r="M337" s="103"/>
      <c r="N337" s="93">
        <f ca="1">IFERROR(__xludf.DUMMYFUNCTION("IMPORTRANGE(""https://docs.google.com/spreadsheets/d/1Yj_ptqi66GCucihVvJfMjLAmec39IyEx_6qawtMGysU/edit?usp=sharing"",""สบก!DN50"")"),17000)</f>
        <v>17000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IFERROR(__xludf.DUMMYFUNCTION("IMPORTRANGE(""https://docs.google.com/spreadsheets/d/1XL5vhW3sbDhbH9Cz0tuDiY8C3ctxq1tqvaCgkFb8cCA/edit?usp=sharing"",""ศรีสะเกษ!I234"")"),0)</f>
        <v>0</v>
      </c>
      <c r="J339" s="197">
        <f ca="1">IFERROR(__xludf.DUMMYFUNCTION("IMPORTRANGE(""https://docs.google.com/spreadsheets/d/1XL5vhW3sbDhbH9Cz0tuDiY8C3ctxq1tqvaCgkFb8cCA/edit?usp=sharing"",""ศรีสะเกษ!J234"")"),372)</f>
        <v>372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IFERROR(__xludf.DUMMYFUNCTION("IMPORTRANGE(""https://docs.google.com/spreadsheets/d/1XL5vhW3sbDhbH9Cz0tuDiY8C3ctxq1tqvaCgkFb8cCA/edit?usp=sharing"",""ศรีสะเกษ!I235"")"),7760)</f>
        <v>7760</v>
      </c>
      <c r="J340" s="197">
        <f ca="1">IFERROR(__xludf.DUMMYFUNCTION("IMPORTRANGE(""https://docs.google.com/spreadsheets/d/1XL5vhW3sbDhbH9Cz0tuDiY8C3ctxq1tqvaCgkFb8cCA/edit?usp=sharing"",""ศรีสะเกษ!J235"")"),2695.73)</f>
        <v>2695.73</v>
      </c>
      <c r="K340" s="350">
        <f t="shared" ca="1" si="103"/>
        <v>34.738788659793812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IFERROR(__xludf.DUMMYFUNCTION("IMPORTRANGE(""https://docs.google.com/spreadsheets/d/1XL5vhW3sbDhbH9Cz0tuDiY8C3ctxq1tqvaCgkFb8cCA/edit?usp=sharing"",""ศรีสะเกษ!I236"")"),880)</f>
        <v>880</v>
      </c>
      <c r="J341" s="197">
        <f ca="1">IFERROR(__xludf.DUMMYFUNCTION("IMPORTRANGE(""https://docs.google.com/spreadsheets/d/1XL5vhW3sbDhbH9Cz0tuDiY8C3ctxq1tqvaCgkFb8cCA/edit?usp=sharing"",""ศรีสะเกษ!J236"")"),829)</f>
        <v>829</v>
      </c>
      <c r="K341" s="350">
        <f t="shared" ca="1" si="103"/>
        <v>94.204545454545453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IFERROR(__xludf.DUMMYFUNCTION("IMPORTRANGE(""https://docs.google.com/spreadsheets/d/1XL5vhW3sbDhbH9Cz0tuDiY8C3ctxq1tqvaCgkFb8cCA/edit?usp=sharing"",""ศรีสะเกษ!I237"")"),0)</f>
        <v>0</v>
      </c>
      <c r="J342" s="197">
        <f ca="1">IFERROR(__xludf.DUMMYFUNCTION("IMPORTRANGE(""https://docs.google.com/spreadsheets/d/1XL5vhW3sbDhbH9Cz0tuDiY8C3ctxq1tqvaCgkFb8cCA/edit?usp=sharing"",""ศรีสะเกษ!J237"")"),6483.3)</f>
        <v>6483.3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IFERROR(__xludf.DUMMYFUNCTION("IMPORTRANGE(""https://docs.google.com/spreadsheets/d/1XL5vhW3sbDhbH9Cz0tuDiY8C3ctxq1tqvaCgkFb8cCA/edit?usp=sharing"",""ศรีสะเกษ!I238"")"),880)</f>
        <v>880</v>
      </c>
      <c r="J343" s="197">
        <f ca="1">IFERROR(__xludf.DUMMYFUNCTION("IMPORTRANGE(""https://docs.google.com/spreadsheets/d/1XL5vhW3sbDhbH9Cz0tuDiY8C3ctxq1tqvaCgkFb8cCA/edit?usp=sharing"",""ศรีสะเกษ!J238"")"),0)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IFERROR(__xludf.DUMMYFUNCTION("IMPORTRANGE(""https://docs.google.com/spreadsheets/d/1XL5vhW3sbDhbH9Cz0tuDiY8C3ctxq1tqvaCgkFb8cCA/edit?usp=sharing"",""ศรีสะเกษ!I239"")"),0)</f>
        <v>0</v>
      </c>
      <c r="J344" s="197">
        <f ca="1">IFERROR(__xludf.DUMMYFUNCTION("IMPORTRANGE(""https://docs.google.com/spreadsheets/d/1XL5vhW3sbDhbH9Cz0tuDiY8C3ctxq1tqvaCgkFb8cCA/edit?usp=sharing"",""ศรีสะเกษ!J239"")"),0)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IFERROR(__xludf.DUMMYFUNCTION("IMPORTRANGE(""https://docs.google.com/spreadsheets/d/1XL5vhW3sbDhbH9Cz0tuDiY8C3ctxq1tqvaCgkFb8cCA/edit?usp=sharing"",""ศรีสะเกษ!I240"")"),880)</f>
        <v>880</v>
      </c>
      <c r="J345" s="197">
        <f ca="1">IFERROR(__xludf.DUMMYFUNCTION("IMPORTRANGE(""https://docs.google.com/spreadsheets/d/1XL5vhW3sbDhbH9Cz0tuDiY8C3ctxq1tqvaCgkFb8cCA/edit?usp=sharing"",""ศรีสะเกษ!J240"")"),581)</f>
        <v>581</v>
      </c>
      <c r="K345" s="350">
        <f t="shared" ca="1" si="103"/>
        <v>66.022727272727266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IFERROR(__xludf.DUMMYFUNCTION("IMPORTRANGE(""https://docs.google.com/spreadsheets/d/1XL5vhW3sbDhbH9Cz0tuDiY8C3ctxq1tqvaCgkFb8cCA/edit?usp=sharing"",""ศรีสะเกษ!I241"")"),0)</f>
        <v>0</v>
      </c>
      <c r="J346" s="197">
        <f ca="1">IFERROR(__xludf.DUMMYFUNCTION("IMPORTRANGE(""https://docs.google.com/spreadsheets/d/1XL5vhW3sbDhbH9Cz0tuDiY8C3ctxq1tqvaCgkFb8cCA/edit?usp=sharing"",""ศรีสะเกษ!J241"")"),4615.75)</f>
        <v>4615.75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IFERROR(__xludf.DUMMYFUNCTION("IMPORTRANGE(""https://docs.google.com/spreadsheets/d/1XL5vhW3sbDhbH9Cz0tuDiY8C3ctxq1tqvaCgkFb8cCA/edit?usp=sharing"",""ศรีสะเกษ!L242"")"),3182321)</f>
        <v>3182321</v>
      </c>
      <c r="M347" s="366"/>
      <c r="N347" s="366">
        <f ca="1">IFERROR(__xludf.DUMMYFUNCTION("IMPORTRANGE(""https://docs.google.com/spreadsheets/d/1XL5vhW3sbDhbH9Cz0tuDiY8C3ctxq1tqvaCgkFb8cCA/edit?usp=sharing"",""ศรีสะเกษ!M242"")"),252354.97)</f>
        <v>252354.97</v>
      </c>
      <c r="O347" s="366">
        <f ca="1">+IF(L347&gt;0,N347*100/L347,0)</f>
        <v>7.9299030487496394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IFERROR(__xludf.DUMMYFUNCTION("IMPORTRANGE(""https://docs.google.com/spreadsheets/d/1XL5vhW3sbDhbH9Cz0tuDiY8C3ctxq1tqvaCgkFb8cCA/edit?usp=sharing"",""ศรีสะเกษ!I244"")"),200)</f>
        <v>200</v>
      </c>
      <c r="J349" s="379">
        <f ca="1">IFERROR(__xludf.DUMMYFUNCTION("IMPORTRANGE(""https://docs.google.com/spreadsheets/d/1XL5vhW3sbDhbH9Cz0tuDiY8C3ctxq1tqvaCgkFb8cCA/edit?usp=sharing"",""ศรีสะเกษ!J244"")"),0)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IFERROR(__xludf.DUMMYFUNCTION("IMPORTRANGE(""https://docs.google.com/spreadsheets/d/1XL5vhW3sbDhbH9Cz0tuDiY8C3ctxq1tqvaCgkFb8cCA/edit?usp=sharing"",""ศรีสะเกษ!L244"")"),373160)</f>
        <v>373160</v>
      </c>
      <c r="M349" s="381"/>
      <c r="N349" s="381">
        <f ca="1">IFERROR(__xludf.DUMMYFUNCTION("IMPORTRANGE(""https://docs.google.com/spreadsheets/d/1XL5vhW3sbDhbH9Cz0tuDiY8C3ctxq1tqvaCgkFb8cCA/edit?usp=sharing"",""ศรีสะเกษ!M244"")"),18451.64)</f>
        <v>18451.64</v>
      </c>
      <c r="O349" s="381">
        <f ca="1">+IF(L349&gt;0,N349*100/L349,0)</f>
        <v>4.9446993246864617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IFERROR(__xludf.DUMMYFUNCTION("IMPORTRANGE(""https://docs.google.com/spreadsheets/d/1XL5vhW3sbDhbH9Cz0tuDiY8C3ctxq1tqvaCgkFb8cCA/edit?usp=sharing"",""ศรีสะเกษ!I245"")"),40)</f>
        <v>40</v>
      </c>
      <c r="J350" s="379">
        <f ca="1">IFERROR(__xludf.DUMMYFUNCTION("IMPORTRANGE(""https://docs.google.com/spreadsheets/d/1XL5vhW3sbDhbH9Cz0tuDiY8C3ctxq1tqvaCgkFb8cCA/edit?usp=sharing"",""ศรีสะเกษ!J245"")"),0)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IFERROR(__xludf.DUMMYFUNCTION("IMPORTRANGE(""https://docs.google.com/spreadsheets/d/1XL5vhW3sbDhbH9Cz0tuDiY8C3ctxq1tqvaCgkFb8cCA/edit?usp=sharing"",""ศรีสะเกษ!L246"")"),0)</f>
        <v>0</v>
      </c>
      <c r="M351" s="172"/>
      <c r="N351" s="172">
        <f ca="1">IFERROR(__xludf.DUMMYFUNCTION("IMPORTRANGE(""https://docs.google.com/spreadsheets/d/1XL5vhW3sbDhbH9Cz0tuDiY8C3ctxq1tqvaCgkFb8cCA/edit?usp=sharing"",""ศรีสะเกษ!M246"")"),0)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IFERROR(__xludf.DUMMYFUNCTION("IMPORTRANGE(""https://docs.google.com/spreadsheets/d/1XL5vhW3sbDhbH9Cz0tuDiY8C3ctxq1tqvaCgkFb8cCA/edit?usp=sharing"",""ศรีสะเกษ!L247"")"),373160)</f>
        <v>373160</v>
      </c>
      <c r="M352" s="173"/>
      <c r="N352" s="172">
        <f ca="1">IFERROR(__xludf.DUMMYFUNCTION("IMPORTRANGE(""https://docs.google.com/spreadsheets/d/1XL5vhW3sbDhbH9Cz0tuDiY8C3ctxq1tqvaCgkFb8cCA/edit?usp=sharing"",""ศรีสะเกษ!M247"")"),18451.64)</f>
        <v>18451.64</v>
      </c>
      <c r="O352" s="173">
        <f t="shared" ca="1" si="105"/>
        <v>4.9446993246864617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IFERROR(__xludf.DUMMYFUNCTION("IMPORTRANGE(""https://docs.google.com/spreadsheets/d/1XL5vhW3sbDhbH9Cz0tuDiY8C3ctxq1tqvaCgkFb8cCA/edit?usp=sharing"",""ศรีสะเกษ!L248"")"),0)</f>
        <v>0</v>
      </c>
      <c r="M353" s="178"/>
      <c r="N353" s="178">
        <f ca="1">IFERROR(__xludf.DUMMYFUNCTION("IMPORTRANGE(""https://docs.google.com/spreadsheets/d/1XL5vhW3sbDhbH9Cz0tuDiY8C3ctxq1tqvaCgkFb8cCA/edit?usp=sharing"",""ศรีสะเกษ!M248"")"),0)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IFERROR(__xludf.DUMMYFUNCTION("IMPORTRANGE(""https://docs.google.com/spreadsheets/d/1XL5vhW3sbDhbH9Cz0tuDiY8C3ctxq1tqvaCgkFb8cCA/edit?usp=sharing"",""ศรีสะเกษ!L249"")"),373160)</f>
        <v>373160</v>
      </c>
      <c r="M354" s="178"/>
      <c r="N354" s="175">
        <f ca="1">IFERROR(__xludf.DUMMYFUNCTION("IMPORTRANGE(""https://docs.google.com/spreadsheets/d/1XL5vhW3sbDhbH9Cz0tuDiY8C3ctxq1tqvaCgkFb8cCA/edit?usp=sharing"",""ศรีสะเกษ!M249"")"),18451.64)</f>
        <v>18451.64</v>
      </c>
      <c r="O354" s="178">
        <f t="shared" ca="1" si="105"/>
        <v>4.9446993246864617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IFERROR(__xludf.DUMMYFUNCTION("IMPORTRANGE(""https://docs.google.com/spreadsheets/d/1XL5vhW3sbDhbH9Cz0tuDiY8C3ctxq1tqvaCgkFb8cCA/edit?usp=sharing"",""ศรีสะเกษ!M250"")"),0)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IFERROR(__xludf.DUMMYFUNCTION("IMPORTRANGE(""https://docs.google.com/spreadsheets/d/1XL5vhW3sbDhbH9Cz0tuDiY8C3ctxq1tqvaCgkFb8cCA/edit?usp=sharing"",""ศรีสะเกษ!M251"")"),0)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IFERROR(__xludf.DUMMYFUNCTION("IMPORTRANGE(""https://docs.google.com/spreadsheets/d/1XL5vhW3sbDhbH9Cz0tuDiY8C3ctxq1tqvaCgkFb8cCA/edit?usp=sharing"",""ศรีสะเกษ!M252"")"),18451.64)</f>
        <v>18451.64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IFERROR(__xludf.DUMMYFUNCTION("IMPORTRANGE(""https://docs.google.com/spreadsheets/d/1XL5vhW3sbDhbH9Cz0tuDiY8C3ctxq1tqvaCgkFb8cCA/edit?usp=sharing"",""ศรีสะเกษ!M253"")"),0)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IFERROR(__xludf.DUMMYFUNCTION("IMPORTRANGE(""https://docs.google.com/spreadsheets/d/1XL5vhW3sbDhbH9Cz0tuDiY8C3ctxq1tqvaCgkFb8cCA/edit?usp=sharing"",""ศรีสะเกษ!J255"")"),0)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IFERROR(__xludf.DUMMYFUNCTION("IMPORTRANGE(""https://docs.google.com/spreadsheets/d/1XL5vhW3sbDhbH9Cz0tuDiY8C3ctxq1tqvaCgkFb8cCA/edit?usp=sharing"",""ศรีสะเกษ!J256"")"),1)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IFERROR(__xludf.DUMMYFUNCTION("IMPORTRANGE(""https://docs.google.com/spreadsheets/d/1XL5vhW3sbDhbH9Cz0tuDiY8C3ctxq1tqvaCgkFb8cCA/edit?usp=sharing"",""ศรีสะเกษ!J257"")"),0)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IFERROR(__xludf.DUMMYFUNCTION("IMPORTRANGE(""https://docs.google.com/spreadsheets/d/1XL5vhW3sbDhbH9Cz0tuDiY8C3ctxq1tqvaCgkFb8cCA/edit?usp=sharing"",""ศรีสะเกษ!J258"")"),0)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IFERROR(__xludf.DUMMYFUNCTION("IMPORTRANGE(""https://docs.google.com/spreadsheets/d/1XL5vhW3sbDhbH9Cz0tuDiY8C3ctxq1tqvaCgkFb8cCA/edit?usp=sharing"",""ศรีสะเกษ!J166"")"),0)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IFERROR(__xludf.DUMMYFUNCTION("IMPORTRANGE(""https://docs.google.com/spreadsheets/d/1XL5vhW3sbDhbH9Cz0tuDiY8C3ctxq1tqvaCgkFb8cCA/edit?usp=sharing"",""ศรีสะเกษ!J166"")"),0)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IFERROR(__xludf.DUMMYFUNCTION("IMPORTRANGE(""https://docs.google.com/spreadsheets/d/1XL5vhW3sbDhbH9Cz0tuDiY8C3ctxq1tqvaCgkFb8cCA/edit?usp=sharing"",""ศรีสะเกษ!J166"")"),0)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IFERROR(__xludf.DUMMYFUNCTION("IMPORTRANGE(""https://docs.google.com/spreadsheets/d/1XL5vhW3sbDhbH9Cz0tuDiY8C3ctxq1tqvaCgkFb8cCA/edit?usp=sharing"",""ศรีสะเกษ!J166"")"),0)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IFERROR(__xludf.DUMMYFUNCTION("IMPORTRANGE(""https://docs.google.com/spreadsheets/d/1XL5vhW3sbDhbH9Cz0tuDiY8C3ctxq1tqvaCgkFb8cCA/edit?usp=sharing"",""ศรีสะเกษ!I263"")"),40)</f>
        <v>40</v>
      </c>
      <c r="J368" s="197">
        <f ca="1">IFERROR(__xludf.DUMMYFUNCTION("IMPORTRANGE(""https://docs.google.com/spreadsheets/d/1XL5vhW3sbDhbH9Cz0tuDiY8C3ctxq1tqvaCgkFb8cCA/edit?usp=sharing"",""ศรีสะเกษ!J263"")"),0)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IFERROR(__xludf.DUMMYFUNCTION("IMPORTRANGE(""https://docs.google.com/spreadsheets/d/1XL5vhW3sbDhbH9Cz0tuDiY8C3ctxq1tqvaCgkFb8cCA/edit?usp=sharing"",""ศรีสะเกษ!I164"")"),0)</f>
        <v>0</v>
      </c>
      <c r="J369" s="213">
        <f ca="1">IFERROR(__xludf.DUMMYFUNCTION("IMPORTRANGE(""https://docs.google.com/spreadsheets/d/1XL5vhW3sbDhbH9Cz0tuDiY8C3ctxq1tqvaCgkFb8cCA/edit?usp=sharing"",""ศรีสะเกษ!J164"")"),0)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IFERROR(__xludf.DUMMYFUNCTION("IMPORTRANGE(""https://docs.google.com/spreadsheets/d/1XL5vhW3sbDhbH9Cz0tuDiY8C3ctxq1tqvaCgkFb8cCA/edit?usp=sharing"",""ศรีสะเกษ!I265"")"),40)</f>
        <v>40</v>
      </c>
      <c r="J370" s="213">
        <f ca="1">IFERROR(__xludf.DUMMYFUNCTION("IMPORTRANGE(""https://docs.google.com/spreadsheets/d/1XL5vhW3sbDhbH9Cz0tuDiY8C3ctxq1tqvaCgkFb8cCA/edit?usp=sharing"",""ศรีสะเกษ!J265"")"),0)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IFERROR(__xludf.DUMMYFUNCTION("IMPORTRANGE(""https://docs.google.com/spreadsheets/d/1XL5vhW3sbDhbH9Cz0tuDiY8C3ctxq1tqvaCgkFb8cCA/edit?usp=sharing"",""ศรีสะเกษ!I164"")"),0)</f>
        <v>0</v>
      </c>
      <c r="J371" s="198">
        <f ca="1">IFERROR(__xludf.DUMMYFUNCTION("IMPORTRANGE(""https://docs.google.com/spreadsheets/d/1XL5vhW3sbDhbH9Cz0tuDiY8C3ctxq1tqvaCgkFb8cCA/edit?usp=sharing"",""ศรีสะเกษ!J164"")"),0)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IFERROR(__xludf.DUMMYFUNCTION("IMPORTRANGE(""https://docs.google.com/spreadsheets/d/1XL5vhW3sbDhbH9Cz0tuDiY8C3ctxq1tqvaCgkFb8cCA/edit?usp=sharing"",""ศรีสะเกษ!I267"")"),40)</f>
        <v>40</v>
      </c>
      <c r="J372" s="198">
        <f ca="1">IFERROR(__xludf.DUMMYFUNCTION("IMPORTRANGE(""https://docs.google.com/spreadsheets/d/1XL5vhW3sbDhbH9Cz0tuDiY8C3ctxq1tqvaCgkFb8cCA/edit?usp=sharing"",""ศรีสะเกษ!J267"")"),0)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IFERROR(__xludf.DUMMYFUNCTION("IMPORTRANGE(""https://docs.google.com/spreadsheets/d/1XL5vhW3sbDhbH9Cz0tuDiY8C3ctxq1tqvaCgkFb8cCA/edit?usp=sharing"",""ศรีสะเกษ!I164"")"),0)</f>
        <v>0</v>
      </c>
      <c r="J373" s="213">
        <f ca="1">IFERROR(__xludf.DUMMYFUNCTION("IMPORTRANGE(""https://docs.google.com/spreadsheets/d/1XL5vhW3sbDhbH9Cz0tuDiY8C3ctxq1tqvaCgkFb8cCA/edit?usp=sharing"",""ศรีสะเกษ!J164"")"),0)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IFERROR(__xludf.DUMMYFUNCTION("IMPORTRANGE(""https://docs.google.com/spreadsheets/d/1XL5vhW3sbDhbH9Cz0tuDiY8C3ctxq1tqvaCgkFb8cCA/edit?usp=sharing"",""ศรีสะเกษ!I164"")"),0)</f>
        <v>0</v>
      </c>
      <c r="J374" s="197">
        <f ca="1">IFERROR(__xludf.DUMMYFUNCTION("IMPORTRANGE(""https://docs.google.com/spreadsheets/d/1XL5vhW3sbDhbH9Cz0tuDiY8C3ctxq1tqvaCgkFb8cCA/edit?usp=sharing"",""ศรีสะเกษ!J164"")"),0)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IFERROR(__xludf.DUMMYFUNCTION("IMPORTRANGE(""https://docs.google.com/spreadsheets/d/1XL5vhW3sbDhbH9Cz0tuDiY8C3ctxq1tqvaCgkFb8cCA/edit?usp=sharing"",""ศรีสะเกษ!I270"")"),200)</f>
        <v>200</v>
      </c>
      <c r="J375" s="197">
        <f ca="1">IFERROR(__xludf.DUMMYFUNCTION("IMPORTRANGE(""https://docs.google.com/spreadsheets/d/1XL5vhW3sbDhbH9Cz0tuDiY8C3ctxq1tqvaCgkFb8cCA/edit?usp=sharing"",""ศรีสะเกษ!J270"")"),0)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IFERROR(__xludf.DUMMYFUNCTION("IMPORTRANGE(""https://docs.google.com/spreadsheets/d/1XL5vhW3sbDhbH9Cz0tuDiY8C3ctxq1tqvaCgkFb8cCA/edit?usp=sharing"",""ศรีสะเกษ!I271"")"),0)</f>
        <v>0</v>
      </c>
      <c r="J376" s="198">
        <f ca="1">IFERROR(__xludf.DUMMYFUNCTION("IMPORTRANGE(""https://docs.google.com/spreadsheets/d/1XL5vhW3sbDhbH9Cz0tuDiY8C3ctxq1tqvaCgkFb8cCA/edit?usp=sharing"",""ศรีสะเกษ!J271"")"),0)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IFERROR(__xludf.DUMMYFUNCTION("IMPORTRANGE(""https://docs.google.com/spreadsheets/d/1XL5vhW3sbDhbH9Cz0tuDiY8C3ctxq1tqvaCgkFb8cCA/edit?usp=sharing"",""ศรีสะเกษ!I272"")"),200)</f>
        <v>200</v>
      </c>
      <c r="J377" s="213">
        <f ca="1">IFERROR(__xludf.DUMMYFUNCTION("IMPORTRANGE(""https://docs.google.com/spreadsheets/d/1XL5vhW3sbDhbH9Cz0tuDiY8C3ctxq1tqvaCgkFb8cCA/edit?usp=sharing"",""ศรีสะเกษ!J272"")"),0)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IFERROR(__xludf.DUMMYFUNCTION("IMPORTRANGE(""https://docs.google.com/spreadsheets/d/1XL5vhW3sbDhbH9Cz0tuDiY8C3ctxq1tqvaCgkFb8cCA/edit?usp=sharing"",""ศรีสะเกษ!J273"")"),0)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IFERROR(__xludf.DUMMYFUNCTION("IMPORTRANGE(""https://docs.google.com/spreadsheets/d/1XL5vhW3sbDhbH9Cz0tuDiY8C3ctxq1tqvaCgkFb8cCA/edit?usp=sharing"",""ศรีสะเกษ!J274"")"),0)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IFERROR(__xludf.DUMMYFUNCTION("IMPORTRANGE(""https://docs.google.com/spreadsheets/d/1XL5vhW3sbDhbH9Cz0tuDiY8C3ctxq1tqvaCgkFb8cCA/edit?usp=sharing"",""ศรีสะเกษ!I275"")"),1000)</f>
        <v>1000</v>
      </c>
      <c r="J380" s="379">
        <f ca="1">IFERROR(__xludf.DUMMYFUNCTION("IMPORTRANGE(""https://docs.google.com/spreadsheets/d/1XL5vhW3sbDhbH9Cz0tuDiY8C3ctxq1tqvaCgkFb8cCA/edit?usp=sharing"",""ศรีสะเกษ!J275"")"),0)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IFERROR(__xludf.DUMMYFUNCTION("IMPORTRANGE(""https://docs.google.com/spreadsheets/d/1XL5vhW3sbDhbH9Cz0tuDiY8C3ctxq1tqvaCgkFb8cCA/edit?usp=sharing"",""ศรีสะเกษ!L275"")"),1028520)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IFERROR(__xludf.DUMMYFUNCTION("IMPORTRANGE(""https://docs.google.com/spreadsheets/d/1XL5vhW3sbDhbH9Cz0tuDiY8C3ctxq1tqvaCgkFb8cCA/edit?usp=sharing"",""ศรีสะเกษ!M275"")"),150086.64)</f>
        <v>150086.64000000001</v>
      </c>
      <c r="O380" s="381">
        <f ca="1">+IF(L380&gt;0,N380*100/L380,0)</f>
        <v>14.592486290981217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IFERROR(__xludf.DUMMYFUNCTION("IMPORTRANGE(""https://docs.google.com/spreadsheets/d/1XL5vhW3sbDhbH9Cz0tuDiY8C3ctxq1tqvaCgkFb8cCA/edit?usp=sharing"",""ศรีสะเกษ!I276"")"),100)</f>
        <v>100</v>
      </c>
      <c r="J381" s="379">
        <f ca="1">IFERROR(__xludf.DUMMYFUNCTION("IMPORTRANGE(""https://docs.google.com/spreadsheets/d/1XL5vhW3sbDhbH9Cz0tuDiY8C3ctxq1tqvaCgkFb8cCA/edit?usp=sharing"",""ศรีสะเกษ!J276"")"),100)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IFERROR(__xludf.DUMMYFUNCTION("IMPORTRANGE(""https://docs.google.com/spreadsheets/d/1XL5vhW3sbDhbH9Cz0tuDiY8C3ctxq1tqvaCgkFb8cCA/edit?usp=sharing"",""ศรีสะเกษ!L277"")"),0)</f>
        <v>0</v>
      </c>
      <c r="M382" s="172"/>
      <c r="N382" s="172">
        <f ca="1">IFERROR(__xludf.DUMMYFUNCTION("IMPORTRANGE(""https://docs.google.com/spreadsheets/d/1XL5vhW3sbDhbH9Cz0tuDiY8C3ctxq1tqvaCgkFb8cCA/edit?usp=sharing"",""ศรีสะเกษ!M277"")"),0)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IFERROR(__xludf.DUMMYFUNCTION("IMPORTRANGE(""https://docs.google.com/spreadsheets/d/1XL5vhW3sbDhbH9Cz0tuDiY8C3ctxq1tqvaCgkFb8cCA/edit?usp=sharing"",""ศรีสะเกษ!L278"")"),1028520)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IFERROR(__xludf.DUMMYFUNCTION("IMPORTRANGE(""https://docs.google.com/spreadsheets/d/1XL5vhW3sbDhbH9Cz0tuDiY8C3ctxq1tqvaCgkFb8cCA/edit?usp=sharing"",""ศรีสะเกษ!M278"")"),150086.64)</f>
        <v>150086.64000000001</v>
      </c>
      <c r="O383" s="173">
        <f t="shared" ca="1" si="109"/>
        <v>14.592486290981217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IFERROR(__xludf.DUMMYFUNCTION("IMPORTRANGE(""https://docs.google.com/spreadsheets/d/1XL5vhW3sbDhbH9Cz0tuDiY8C3ctxq1tqvaCgkFb8cCA/edit?usp=sharing"",""ศรีสะเกษ!L279"")"),0)</f>
        <v>0</v>
      </c>
      <c r="M384" s="178"/>
      <c r="N384" s="178">
        <f ca="1">IFERROR(__xludf.DUMMYFUNCTION("IMPORTRANGE(""https://docs.google.com/spreadsheets/d/1XL5vhW3sbDhbH9Cz0tuDiY8C3ctxq1tqvaCgkFb8cCA/edit?usp=sharing"",""ศรีสะเกษ!M279"")"),0)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IFERROR(__xludf.DUMMYFUNCTION("IMPORTRANGE(""https://docs.google.com/spreadsheets/d/1XL5vhW3sbDhbH9Cz0tuDiY8C3ctxq1tqvaCgkFb8cCA/edit?usp=sharing"",""ศรีสะเกษ!L280"")"),1028520)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IFERROR(__xludf.DUMMYFUNCTION("IMPORTRANGE(""https://docs.google.com/spreadsheets/d/1XL5vhW3sbDhbH9Cz0tuDiY8C3ctxq1tqvaCgkFb8cCA/edit?usp=sharing"",""ศรีสะเกษ!M280"")"),150086.64)</f>
        <v>150086.64000000001</v>
      </c>
      <c r="O385" s="178">
        <f t="shared" ca="1" si="109"/>
        <v>14.592486290981217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IFERROR(__xludf.DUMMYFUNCTION("IMPORTRANGE(""https://docs.google.com/spreadsheets/d/1XL5vhW3sbDhbH9Cz0tuDiY8C3ctxq1tqvaCgkFb8cCA/edit?usp=sharing"",""ศรีสะเกษ!M281"")"),83675)</f>
        <v>83675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IFERROR(__xludf.DUMMYFUNCTION("IMPORTRANGE(""https://docs.google.com/spreadsheets/d/1XL5vhW3sbDhbH9Cz0tuDiY8C3ctxq1tqvaCgkFb8cCA/edit?usp=sharing"",""ศรีสะเกษ!M282"")"),0)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IFERROR(__xludf.DUMMYFUNCTION("IMPORTRANGE(""https://docs.google.com/spreadsheets/d/1XL5vhW3sbDhbH9Cz0tuDiY8C3ctxq1tqvaCgkFb8cCA/edit?usp=sharing"",""ศรีสะเกษ!M283"")"),51451.64)</f>
        <v>51451.64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IFERROR(__xludf.DUMMYFUNCTION("IMPORTRANGE(""https://docs.google.com/spreadsheets/d/1XL5vhW3sbDhbH9Cz0tuDiY8C3ctxq1tqvaCgkFb8cCA/edit?usp=sharing"",""ศรีสะเกษ!M284"")"),14960)</f>
        <v>14960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IFERROR(__xludf.DUMMYFUNCTION("IMPORTRANGE(""https://docs.google.com/spreadsheets/d/1XL5vhW3sbDhbH9Cz0tuDiY8C3ctxq1tqvaCgkFb8cCA/edit?usp=sharing"",""ศรีสะเกษ!J286"")"),0)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IFERROR(__xludf.DUMMYFUNCTION("IMPORTRANGE(""https://docs.google.com/spreadsheets/d/1XL5vhW3sbDhbH9Cz0tuDiY8C3ctxq1tqvaCgkFb8cCA/edit?usp=sharing"",""ศรีสะเกษ!J287"")"),1)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IFERROR(__xludf.DUMMYFUNCTION("IMPORTRANGE(""https://docs.google.com/spreadsheets/d/1XL5vhW3sbDhbH9Cz0tuDiY8C3ctxq1tqvaCgkFb8cCA/edit?usp=sharing"",""ศรีสะเกษ!J288"")"),0)</f>
        <v>0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IFERROR(__xludf.DUMMYFUNCTION("IMPORTRANGE(""https://docs.google.com/spreadsheets/d/1XL5vhW3sbDhbH9Cz0tuDiY8C3ctxq1tqvaCgkFb8cCA/edit?usp=sharing"",""ศรีสะเกษ!J289"")"),0)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IFERROR(__xludf.DUMMYFUNCTION("IMPORTRANGE(""https://docs.google.com/spreadsheets/d/1XL5vhW3sbDhbH9Cz0tuDiY8C3ctxq1tqvaCgkFb8cCA/edit?usp=sharing"",""ศรีสะเกษ!I291"")"),100)</f>
        <v>100</v>
      </c>
      <c r="J396" s="207">
        <f ca="1">IFERROR(__xludf.DUMMYFUNCTION("IMPORTRANGE(""https://docs.google.com/spreadsheets/d/1XL5vhW3sbDhbH9Cz0tuDiY8C3ctxq1tqvaCgkFb8cCA/edit?usp=sharing"",""ศรีสะเกษ!J291"")"),100)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IFERROR(__xludf.DUMMYFUNCTION("IMPORTRANGE(""https://docs.google.com/spreadsheets/d/1XL5vhW3sbDhbH9Cz0tuDiY8C3ctxq1tqvaCgkFb8cCA/edit?usp=sharing"",""ศรีสะเกษ!I292"")"),1000)</f>
        <v>1000</v>
      </c>
      <c r="J397" s="207">
        <f ca="1">IFERROR(__xludf.DUMMYFUNCTION("IMPORTRANGE(""https://docs.google.com/spreadsheets/d/1XL5vhW3sbDhbH9Cz0tuDiY8C3ctxq1tqvaCgkFb8cCA/edit?usp=sharing"",""ศรีสะเกษ!J292"")"),0)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IFERROR(__xludf.DUMMYFUNCTION("IMPORTRANGE(""https://docs.google.com/spreadsheets/d/1XL5vhW3sbDhbH9Cz0tuDiY8C3ctxq1tqvaCgkFb8cCA/edit?usp=sharing"",""ศรีสะเกษ!I293"")"),100)</f>
        <v>100</v>
      </c>
      <c r="J398" s="207">
        <f ca="1">IFERROR(__xludf.DUMMYFUNCTION("IMPORTRANGE(""https://docs.google.com/spreadsheets/d/1XL5vhW3sbDhbH9Cz0tuDiY8C3ctxq1tqvaCgkFb8cCA/edit?usp=sharing"",""ศรีสะเกษ!J293"")"),0)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IFERROR(__xludf.DUMMYFUNCTION("IMPORTRANGE(""https://docs.google.com/spreadsheets/d/1XL5vhW3sbDhbH9Cz0tuDiY8C3ctxq1tqvaCgkFb8cCA/edit?usp=sharing"",""ศรีสะเกษ!J294"")"),0)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IFERROR(__xludf.DUMMYFUNCTION("IMPORTRANGE(""https://docs.google.com/spreadsheets/d/1XL5vhW3sbDhbH9Cz0tuDiY8C3ctxq1tqvaCgkFb8cCA/edit?usp=sharing"",""ศรีสะเกษ!J295"")"),0)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IFERROR(__xludf.DUMMYFUNCTION("IMPORTRANGE(""https://docs.google.com/spreadsheets/d/1XL5vhW3sbDhbH9Cz0tuDiY8C3ctxq1tqvaCgkFb8cCA/edit?usp=sharing"",""ศรีสะเกษ!I296"")"),195)</f>
        <v>195</v>
      </c>
      <c r="J401" s="379">
        <f ca="1">IFERROR(__xludf.DUMMYFUNCTION("IMPORTRANGE(""https://docs.google.com/spreadsheets/d/1XL5vhW3sbDhbH9Cz0tuDiY8C3ctxq1tqvaCgkFb8cCA/edit?usp=sharing"",""ศรีสะเกษ!J296"")"),0)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IFERROR(__xludf.DUMMYFUNCTION("IMPORTRANGE(""https://docs.google.com/spreadsheets/d/1XL5vhW3sbDhbH9Cz0tuDiY8C3ctxq1tqvaCgkFb8cCA/edit?usp=sharing"",""ศรีสะเกษ!L296"")"),206330)</f>
        <v>206330</v>
      </c>
      <c r="M401" s="381"/>
      <c r="N401" s="381">
        <f ca="1">IFERROR(__xludf.DUMMYFUNCTION("IMPORTRANGE(""https://docs.google.com/spreadsheets/d/1XL5vhW3sbDhbH9Cz0tuDiY8C3ctxq1tqvaCgkFb8cCA/edit?usp=sharing"",""ศรีสะเกษ!M296"")"),0)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IFERROR(__xludf.DUMMYFUNCTION("IMPORTRANGE(""https://docs.google.com/spreadsheets/d/1XL5vhW3sbDhbH9Cz0tuDiY8C3ctxq1tqvaCgkFb8cCA/edit?usp=sharing"",""ศรีสะเกษ!I297"")"),65)</f>
        <v>65</v>
      </c>
      <c r="J402" s="379">
        <f ca="1">IFERROR(__xludf.DUMMYFUNCTION("IMPORTRANGE(""https://docs.google.com/spreadsheets/d/1XL5vhW3sbDhbH9Cz0tuDiY8C3ctxq1tqvaCgkFb8cCA/edit?usp=sharing"",""ศรีสะเกษ!J297"")"),0)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IFERROR(__xludf.DUMMYFUNCTION("IMPORTRANGE(""https://docs.google.com/spreadsheets/d/1XL5vhW3sbDhbH9Cz0tuDiY8C3ctxq1tqvaCgkFb8cCA/edit?usp=sharing"",""ศรีสะเกษ!L298"")"),0)</f>
        <v>0</v>
      </c>
      <c r="M403" s="172"/>
      <c r="N403" s="178">
        <f ca="1">IFERROR(__xludf.DUMMYFUNCTION("IMPORTRANGE(""https://docs.google.com/spreadsheets/d/1XL5vhW3sbDhbH9Cz0tuDiY8C3ctxq1tqvaCgkFb8cCA/edit?usp=sharing"",""ศรีสะเกษ!M298"")"),0)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IFERROR(__xludf.DUMMYFUNCTION("IMPORTRANGE(""https://docs.google.com/spreadsheets/d/1XL5vhW3sbDhbH9Cz0tuDiY8C3ctxq1tqvaCgkFb8cCA/edit?usp=sharing"",""ศรีสะเกษ!L299"")"),206330)</f>
        <v>206330</v>
      </c>
      <c r="M404" s="173"/>
      <c r="N404" s="178">
        <f ca="1">IFERROR(__xludf.DUMMYFUNCTION("IMPORTRANGE(""https://docs.google.com/spreadsheets/d/1XL5vhW3sbDhbH9Cz0tuDiY8C3ctxq1tqvaCgkFb8cCA/edit?usp=sharing"",""ศรีสะเกษ!M299"")"),0)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IFERROR(__xludf.DUMMYFUNCTION("IMPORTRANGE(""https://docs.google.com/spreadsheets/d/1XL5vhW3sbDhbH9Cz0tuDiY8C3ctxq1tqvaCgkFb8cCA/edit?usp=sharing"",""ศรีสะเกษ!L300"")"),0)</f>
        <v>0</v>
      </c>
      <c r="M405" s="178"/>
      <c r="N405" s="178">
        <f ca="1">IFERROR(__xludf.DUMMYFUNCTION("IMPORTRANGE(""https://docs.google.com/spreadsheets/d/1XL5vhW3sbDhbH9Cz0tuDiY8C3ctxq1tqvaCgkFb8cCA/edit?usp=sharing"",""ศรีสะเกษ!M300"")"),0)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IFERROR(__xludf.DUMMYFUNCTION("IMPORTRANGE(""https://docs.google.com/spreadsheets/d/1XL5vhW3sbDhbH9Cz0tuDiY8C3ctxq1tqvaCgkFb8cCA/edit?usp=sharing"",""ศรีสะเกษ!L301"")"),206330)</f>
        <v>206330</v>
      </c>
      <c r="M406" s="178"/>
      <c r="N406" s="178">
        <f ca="1">IFERROR(__xludf.DUMMYFUNCTION("IMPORTRANGE(""https://docs.google.com/spreadsheets/d/1XL5vhW3sbDhbH9Cz0tuDiY8C3ctxq1tqvaCgkFb8cCA/edit?usp=sharing"",""ศรีสะเกษ!M301"")"),0)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IFERROR(__xludf.DUMMYFUNCTION("IMPORTRANGE(""https://docs.google.com/spreadsheets/d/1XL5vhW3sbDhbH9Cz0tuDiY8C3ctxq1tqvaCgkFb8cCA/edit?usp=sharing"",""ศรีสะเกษ!M302"")"),0)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IFERROR(__xludf.DUMMYFUNCTION("IMPORTRANGE(""https://docs.google.com/spreadsheets/d/1XL5vhW3sbDhbH9Cz0tuDiY8C3ctxq1tqvaCgkFb8cCA/edit?usp=sharing"",""ศรีสะเกษ!M303"")"),0)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IFERROR(__xludf.DUMMYFUNCTION("IMPORTRANGE(""https://docs.google.com/spreadsheets/d/1XL5vhW3sbDhbH9Cz0tuDiY8C3ctxq1tqvaCgkFb8cCA/edit?usp=sharing"",""ศรีสะเกษ!M304"")"),0)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IFERROR(__xludf.DUMMYFUNCTION("IMPORTRANGE(""https://docs.google.com/spreadsheets/d/1XL5vhW3sbDhbH9Cz0tuDiY8C3ctxq1tqvaCgkFb8cCA/edit?usp=sharing"",""ศรีสะเกษ!M305"")"),0)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IFERROR(__xludf.DUMMYFUNCTION("IMPORTRANGE(""https://docs.google.com/spreadsheets/d/1XL5vhW3sbDhbH9Cz0tuDiY8C3ctxq1tqvaCgkFb8cCA/edit?usp=sharing"",""ศรีสะเกษ!J307"")"),0)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IFERROR(__xludf.DUMMYFUNCTION("IMPORTRANGE(""https://docs.google.com/spreadsheets/d/1XL5vhW3sbDhbH9Cz0tuDiY8C3ctxq1tqvaCgkFb8cCA/edit?usp=sharing"",""ศรีสะเกษ!J308"")"),1)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IFERROR(__xludf.DUMMYFUNCTION("IMPORTRANGE(""https://docs.google.com/spreadsheets/d/1XL5vhW3sbDhbH9Cz0tuDiY8C3ctxq1tqvaCgkFb8cCA/edit?usp=sharing"",""ศรีสะเกษ!J309"")"),1)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IFERROR(__xludf.DUMMYFUNCTION("IMPORTRANGE(""https://docs.google.com/spreadsheets/d/1XL5vhW3sbDhbH9Cz0tuDiY8C3ctxq1tqvaCgkFb8cCA/edit?usp=sharing"",""ศรีสะเกษ!J310"")"),0)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IFERROR(__xludf.DUMMYFUNCTION("IMPORTRANGE(""https://docs.google.com/spreadsheets/d/1XL5vhW3sbDhbH9Cz0tuDiY8C3ctxq1tqvaCgkFb8cCA/edit?usp=sharing"",""ศรีสะเกษ!I311"")"),65)</f>
        <v>65</v>
      </c>
      <c r="J416" s="210">
        <f ca="1">IFERROR(__xludf.DUMMYFUNCTION("IMPORTRANGE(""https://docs.google.com/spreadsheets/d/1XL5vhW3sbDhbH9Cz0tuDiY8C3ctxq1tqvaCgkFb8cCA/edit?usp=sharing"",""ศรีสะเกษ!J311"")"),0)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IFERROR(__xludf.DUMMYFUNCTION("IMPORTRANGE(""https://docs.google.com/spreadsheets/d/1XL5vhW3sbDhbH9Cz0tuDiY8C3ctxq1tqvaCgkFb8cCA/edit?usp=sharing"",""ศรีสะเกษ!I312"")"),13)</f>
        <v>13</v>
      </c>
      <c r="J417" s="400">
        <f ca="1">IFERROR(__xludf.DUMMYFUNCTION("IMPORTRANGE(""https://docs.google.com/spreadsheets/d/1XL5vhW3sbDhbH9Cz0tuDiY8C3ctxq1tqvaCgkFb8cCA/edit?usp=sharing"",""ศรีสะเกษ!J312"")"),0)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IFERROR(__xludf.DUMMYFUNCTION("IMPORTRANGE(""https://docs.google.com/spreadsheets/d/1XL5vhW3sbDhbH9Cz0tuDiY8C3ctxq1tqvaCgkFb8cCA/edit?usp=sharing"",""ศรีสะเกษ!I313"")"),39)</f>
        <v>39</v>
      </c>
      <c r="J418" s="401">
        <f ca="1">IFERROR(__xludf.DUMMYFUNCTION("IMPORTRANGE(""https://docs.google.com/spreadsheets/d/1XL5vhW3sbDhbH9Cz0tuDiY8C3ctxq1tqvaCgkFb8cCA/edit?usp=sharing"",""ศรีสะเกษ!J313"")"),0)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IFERROR(__xludf.DUMMYFUNCTION("IMPORTRANGE(""https://docs.google.com/spreadsheets/d/1XL5vhW3sbDhbH9Cz0tuDiY8C3ctxq1tqvaCgkFb8cCA/edit?usp=sharing"",""ศรีสะเกษ!I314"")"),13)</f>
        <v>13</v>
      </c>
      <c r="J419" s="402">
        <f ca="1">IFERROR(__xludf.DUMMYFUNCTION("IMPORTRANGE(""https://docs.google.com/spreadsheets/d/1XL5vhW3sbDhbH9Cz0tuDiY8C3ctxq1tqvaCgkFb8cCA/edit?usp=sharing"",""ศรีสะเกษ!J314"")"),0)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IFERROR(__xludf.DUMMYFUNCTION("IMPORTRANGE(""https://docs.google.com/spreadsheets/d/1XL5vhW3sbDhbH9Cz0tuDiY8C3ctxq1tqvaCgkFb8cCA/edit?usp=sharing"",""ศรีสะเกษ!I315"")"),13)</f>
        <v>13</v>
      </c>
      <c r="J420" s="402">
        <f ca="1">IFERROR(__xludf.DUMMYFUNCTION("IMPORTRANGE(""https://docs.google.com/spreadsheets/d/1XL5vhW3sbDhbH9Cz0tuDiY8C3ctxq1tqvaCgkFb8cCA/edit?usp=sharing"",""ศรีสะเกษ!J315"")"),0)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IFERROR(__xludf.DUMMYFUNCTION("IMPORTRANGE(""https://docs.google.com/spreadsheets/d/1XL5vhW3sbDhbH9Cz0tuDiY8C3ctxq1tqvaCgkFb8cCA/edit?usp=sharing"",""ศรีสะเกษ!I316"")"),35)</f>
        <v>35</v>
      </c>
      <c r="J421" s="400">
        <f ca="1">IFERROR(__xludf.DUMMYFUNCTION("IMPORTRANGE(""https://docs.google.com/spreadsheets/d/1XL5vhW3sbDhbH9Cz0tuDiY8C3ctxq1tqvaCgkFb8cCA/edit?usp=sharing"",""ศรีสะเกษ!J316"")"),0)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IFERROR(__xludf.DUMMYFUNCTION("IMPORTRANGE(""https://docs.google.com/spreadsheets/d/1XL5vhW3sbDhbH9Cz0tuDiY8C3ctxq1tqvaCgkFb8cCA/edit?usp=sharing"",""ศรีสะเกษ!I317"")"),105)</f>
        <v>105</v>
      </c>
      <c r="J422" s="401">
        <f ca="1">IFERROR(__xludf.DUMMYFUNCTION("IMPORTRANGE(""https://docs.google.com/spreadsheets/d/1XL5vhW3sbDhbH9Cz0tuDiY8C3ctxq1tqvaCgkFb8cCA/edit?usp=sharing"",""ศรีสะเกษ!J317"")"),0)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IFERROR(__xludf.DUMMYFUNCTION("IMPORTRANGE(""https://docs.google.com/spreadsheets/d/1XL5vhW3sbDhbH9Cz0tuDiY8C3ctxq1tqvaCgkFb8cCA/edit?usp=sharing"",""ศรีสะเกษ!I318"")"),35)</f>
        <v>35</v>
      </c>
      <c r="J423" s="402">
        <f ca="1">IFERROR(__xludf.DUMMYFUNCTION("IMPORTRANGE(""https://docs.google.com/spreadsheets/d/1XL5vhW3sbDhbH9Cz0tuDiY8C3ctxq1tqvaCgkFb8cCA/edit?usp=sharing"",""ศรีสะเกษ!J318"")"),0)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IFERROR(__xludf.DUMMYFUNCTION("IMPORTRANGE(""https://docs.google.com/spreadsheets/d/1XL5vhW3sbDhbH9Cz0tuDiY8C3ctxq1tqvaCgkFb8cCA/edit?usp=sharing"",""ศรีสะเกษ!I319"")"),35)</f>
        <v>35</v>
      </c>
      <c r="J424" s="402">
        <f ca="1">IFERROR(__xludf.DUMMYFUNCTION("IMPORTRANGE(""https://docs.google.com/spreadsheets/d/1XL5vhW3sbDhbH9Cz0tuDiY8C3ctxq1tqvaCgkFb8cCA/edit?usp=sharing"",""ศรีสะเกษ!J319"")"),0)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IFERROR(__xludf.DUMMYFUNCTION("IMPORTRANGE(""https://docs.google.com/spreadsheets/d/1XL5vhW3sbDhbH9Cz0tuDiY8C3ctxq1tqvaCgkFb8cCA/edit?usp=sharing"",""ศรีสะเกษ!I320"")"),35)</f>
        <v>35</v>
      </c>
      <c r="J425" s="402">
        <f ca="1">IFERROR(__xludf.DUMMYFUNCTION("IMPORTRANGE(""https://docs.google.com/spreadsheets/d/1XL5vhW3sbDhbH9Cz0tuDiY8C3ctxq1tqvaCgkFb8cCA/edit?usp=sharing"",""ศรีสะเกษ!J320"")"),0)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IFERROR(__xludf.DUMMYFUNCTION("IMPORTRANGE(""https://docs.google.com/spreadsheets/d/1XL5vhW3sbDhbH9Cz0tuDiY8C3ctxq1tqvaCgkFb8cCA/edit?usp=sharing"",""ศรีสะเกษ!I321"")"),17)</f>
        <v>17</v>
      </c>
      <c r="J426" s="400">
        <f ca="1">IFERROR(__xludf.DUMMYFUNCTION("IMPORTRANGE(""https://docs.google.com/spreadsheets/d/1XL5vhW3sbDhbH9Cz0tuDiY8C3ctxq1tqvaCgkFb8cCA/edit?usp=sharing"",""ศรีสะเกษ!J321"")"),0)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IFERROR(__xludf.DUMMYFUNCTION("IMPORTRANGE(""https://docs.google.com/spreadsheets/d/1XL5vhW3sbDhbH9Cz0tuDiY8C3ctxq1tqvaCgkFb8cCA/edit?usp=sharing"",""ศรีสะเกษ!I322"")"),51)</f>
        <v>51</v>
      </c>
      <c r="J427" s="401">
        <f ca="1">IFERROR(__xludf.DUMMYFUNCTION("IMPORTRANGE(""https://docs.google.com/spreadsheets/d/1XL5vhW3sbDhbH9Cz0tuDiY8C3ctxq1tqvaCgkFb8cCA/edit?usp=sharing"",""ศรีสะเกษ!J322"")"),0)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IFERROR(__xludf.DUMMYFUNCTION("IMPORTRANGE(""https://docs.google.com/spreadsheets/d/1XL5vhW3sbDhbH9Cz0tuDiY8C3ctxq1tqvaCgkFb8cCA/edit?usp=sharing"",""ศรีสะเกษ!I323"")"),17)</f>
        <v>17</v>
      </c>
      <c r="J428" s="402">
        <f ca="1">IFERROR(__xludf.DUMMYFUNCTION("IMPORTRANGE(""https://docs.google.com/spreadsheets/d/1XL5vhW3sbDhbH9Cz0tuDiY8C3ctxq1tqvaCgkFb8cCA/edit?usp=sharing"",""ศรีสะเกษ!J323"")"),0)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IFERROR(__xludf.DUMMYFUNCTION("IMPORTRANGE(""https://docs.google.com/spreadsheets/d/1XL5vhW3sbDhbH9Cz0tuDiY8C3ctxq1tqvaCgkFb8cCA/edit?usp=sharing"",""ศรีสะเกษ!I324"")"),17)</f>
        <v>17</v>
      </c>
      <c r="J429" s="402">
        <f ca="1">IFERROR(__xludf.DUMMYFUNCTION("IMPORTRANGE(""https://docs.google.com/spreadsheets/d/1XL5vhW3sbDhbH9Cz0tuDiY8C3ctxq1tqvaCgkFb8cCA/edit?usp=sharing"",""ศรีสะเกษ!J324"")"),0)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IFERROR(__xludf.DUMMYFUNCTION("IMPORTRANGE(""https://docs.google.com/spreadsheets/d/1XL5vhW3sbDhbH9Cz0tuDiY8C3ctxq1tqvaCgkFb8cCA/edit?usp=sharing"",""ศรีสะเกษ!I325"")"),48)</f>
        <v>48</v>
      </c>
      <c r="J430" s="400">
        <f ca="1">IFERROR(__xludf.DUMMYFUNCTION("IMPORTRANGE(""https://docs.google.com/spreadsheets/d/1XL5vhW3sbDhbH9Cz0tuDiY8C3ctxq1tqvaCgkFb8cCA/edit?usp=sharing"",""ศรีสะเกษ!J325"")"),0)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IFERROR(__xludf.DUMMYFUNCTION("IMPORTRANGE(""https://docs.google.com/spreadsheets/d/1XL5vhW3sbDhbH9Cz0tuDiY8C3ctxq1tqvaCgkFb8cCA/edit?usp=sharing"",""ศรีสะเกษ!I326"")"),13)</f>
        <v>13</v>
      </c>
      <c r="J431" s="402">
        <f ca="1">IFERROR(__xludf.DUMMYFUNCTION("IMPORTRANGE(""https://docs.google.com/spreadsheets/d/1XL5vhW3sbDhbH9Cz0tuDiY8C3ctxq1tqvaCgkFb8cCA/edit?usp=sharing"",""ศรีสะเกษ!J326"")"),0)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IFERROR(__xludf.DUMMYFUNCTION("IMPORTRANGE(""https://docs.google.com/spreadsheets/d/1XL5vhW3sbDhbH9Cz0tuDiY8C3ctxq1tqvaCgkFb8cCA/edit?usp=sharing"",""ศรีสะเกษ!I327"")"),35)</f>
        <v>35</v>
      </c>
      <c r="J432" s="402">
        <f ca="1">IFERROR(__xludf.DUMMYFUNCTION("IMPORTRANGE(""https://docs.google.com/spreadsheets/d/1XL5vhW3sbDhbH9Cz0tuDiY8C3ctxq1tqvaCgkFb8cCA/edit?usp=sharing"",""ศรีสะเกษ!J327"")"),0)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IFERROR(__xludf.DUMMYFUNCTION("IMPORTRANGE(""https://docs.google.com/spreadsheets/d/1XL5vhW3sbDhbH9Cz0tuDiY8C3ctxq1tqvaCgkFb8cCA/edit?usp=sharing"",""ศรีสะเกษ!J328"")"),0)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IFERROR(__xludf.DUMMYFUNCTION("IMPORTRANGE(""https://docs.google.com/spreadsheets/d/1XL5vhW3sbDhbH9Cz0tuDiY8C3ctxq1tqvaCgkFb8cCA/edit?usp=sharing"",""ศรีสะเกษ!J329"")"),0)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IFERROR(__xludf.DUMMYFUNCTION("IMPORTRANGE(""https://docs.google.com/spreadsheets/d/1XL5vhW3sbDhbH9Cz0tuDiY8C3ctxq1tqvaCgkFb8cCA/edit?usp=sharing"",""ศรีสะเกษ!I330"")"),35)</f>
        <v>35</v>
      </c>
      <c r="J435" s="418">
        <f ca="1">IFERROR(__xludf.DUMMYFUNCTION("IMPORTRANGE(""https://docs.google.com/spreadsheets/d/1XL5vhW3sbDhbH9Cz0tuDiY8C3ctxq1tqvaCgkFb8cCA/edit?usp=sharing"",""ศรีสะเกษ!J330"")"),0)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IFERROR(__xludf.DUMMYFUNCTION("IMPORTRANGE(""https://docs.google.com/spreadsheets/d/1XL5vhW3sbDhbH9Cz0tuDiY8C3ctxq1tqvaCgkFb8cCA/edit?usp=sharing"",""ศรีสะเกษ!L330"")"),128000)</f>
        <v>128000</v>
      </c>
      <c r="M435" s="420"/>
      <c r="N435" s="420">
        <f ca="1">IFERROR(__xludf.DUMMYFUNCTION("IMPORTRANGE(""https://docs.google.com/spreadsheets/d/1XL5vhW3sbDhbH9Cz0tuDiY8C3ctxq1tqvaCgkFb8cCA/edit?usp=sharing"",""ศรีสะเกษ!M330"")"),32120)</f>
        <v>32120</v>
      </c>
      <c r="O435" s="420">
        <f t="shared" ref="O435:O439" ca="1" si="114">+IF(L435&gt;0,N435*100/L435,0)</f>
        <v>25.09375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IFERROR(__xludf.DUMMYFUNCTION("IMPORTRANGE(""https://docs.google.com/spreadsheets/d/1XL5vhW3sbDhbH9Cz0tuDiY8C3ctxq1tqvaCgkFb8cCA/edit?usp=sharing"",""ศรีสะเกษ!L331"")"),0)</f>
        <v>0</v>
      </c>
      <c r="M436" s="172"/>
      <c r="N436" s="178">
        <f ca="1">IFERROR(__xludf.DUMMYFUNCTION("IMPORTRANGE(""https://docs.google.com/spreadsheets/d/1XL5vhW3sbDhbH9Cz0tuDiY8C3ctxq1tqvaCgkFb8cCA/edit?usp=sharing"",""ศรีสะเกษ!M331"")"),0)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IFERROR(__xludf.DUMMYFUNCTION("IMPORTRANGE(""https://docs.google.com/spreadsheets/d/1XL5vhW3sbDhbH9Cz0tuDiY8C3ctxq1tqvaCgkFb8cCA/edit?usp=sharing"",""ศรีสะเกษ!L332"")"),128000)</f>
        <v>128000</v>
      </c>
      <c r="M437" s="173"/>
      <c r="N437" s="178">
        <f ca="1">IFERROR(__xludf.DUMMYFUNCTION("IMPORTRANGE(""https://docs.google.com/spreadsheets/d/1XL5vhW3sbDhbH9Cz0tuDiY8C3ctxq1tqvaCgkFb8cCA/edit?usp=sharing"",""ศรีสะเกษ!M332"")"),32120)</f>
        <v>32120</v>
      </c>
      <c r="O437" s="178">
        <f t="shared" ca="1" si="114"/>
        <v>25.09375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IFERROR(__xludf.DUMMYFUNCTION("IMPORTRANGE(""https://docs.google.com/spreadsheets/d/1XL5vhW3sbDhbH9Cz0tuDiY8C3ctxq1tqvaCgkFb8cCA/edit?usp=sharing"",""ศรีสะเกษ!L333"")"),0)</f>
        <v>0</v>
      </c>
      <c r="M438" s="178"/>
      <c r="N438" s="178">
        <f ca="1">IFERROR(__xludf.DUMMYFUNCTION("IMPORTRANGE(""https://docs.google.com/spreadsheets/d/1XL5vhW3sbDhbH9Cz0tuDiY8C3ctxq1tqvaCgkFb8cCA/edit?usp=sharing"",""ศรีสะเกษ!M333"")"),0)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IFERROR(__xludf.DUMMYFUNCTION("IMPORTRANGE(""https://docs.google.com/spreadsheets/d/1XL5vhW3sbDhbH9Cz0tuDiY8C3ctxq1tqvaCgkFb8cCA/edit?usp=sharing"",""ศรีสะเกษ!L334"")"),128000)</f>
        <v>128000</v>
      </c>
      <c r="M439" s="178"/>
      <c r="N439" s="178">
        <f ca="1">IFERROR(__xludf.DUMMYFUNCTION("IMPORTRANGE(""https://docs.google.com/spreadsheets/d/1XL5vhW3sbDhbH9Cz0tuDiY8C3ctxq1tqvaCgkFb8cCA/edit?usp=sharing"",""ศรีสะเกษ!M334"")"),32120)</f>
        <v>32120</v>
      </c>
      <c r="O439" s="178">
        <f t="shared" ca="1" si="114"/>
        <v>25.09375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IFERROR(__xludf.DUMMYFUNCTION("IMPORTRANGE(""https://docs.google.com/spreadsheets/d/1XL5vhW3sbDhbH9Cz0tuDiY8C3ctxq1tqvaCgkFb8cCA/edit?usp=sharing"",""ศรีสะเกษ!M335"")"),32120)</f>
        <v>32120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IFERROR(__xludf.DUMMYFUNCTION("IMPORTRANGE(""https://docs.google.com/spreadsheets/d/1XL5vhW3sbDhbH9Cz0tuDiY8C3ctxq1tqvaCgkFb8cCA/edit?usp=sharing"",""ศรีสะเกษ!M336"")"),0)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IFERROR(__xludf.DUMMYFUNCTION("IMPORTRANGE(""https://docs.google.com/spreadsheets/d/1XL5vhW3sbDhbH9Cz0tuDiY8C3ctxq1tqvaCgkFb8cCA/edit?usp=sharing"",""ศรีสะเกษ!M337"")"),0)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IFERROR(__xludf.DUMMYFUNCTION("IMPORTRANGE(""https://docs.google.com/spreadsheets/d/1XL5vhW3sbDhbH9Cz0tuDiY8C3ctxq1tqvaCgkFb8cCA/edit?usp=sharing"",""ศรีสะเกษ!M338"")"),0)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IFERROR(__xludf.DUMMYFUNCTION("IMPORTRANGE(""https://docs.google.com/spreadsheets/d/1XL5vhW3sbDhbH9Cz0tuDiY8C3ctxq1tqvaCgkFb8cCA/edit?usp=sharing"",""ศรีสะเกษ!J340"")"),0)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IFERROR(__xludf.DUMMYFUNCTION("IMPORTRANGE(""https://docs.google.com/spreadsheets/d/1XL5vhW3sbDhbH9Cz0tuDiY8C3ctxq1tqvaCgkFb8cCA/edit?usp=sharing"",""ศรีสะเกษ!J341"")"),1)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IFERROR(__xludf.DUMMYFUNCTION("IMPORTRANGE(""https://docs.google.com/spreadsheets/d/1XL5vhW3sbDhbH9Cz0tuDiY8C3ctxq1tqvaCgkFb8cCA/edit?usp=sharing"",""ศรีสะเกษ!J342"")"),1)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IFERROR(__xludf.DUMMYFUNCTION("IMPORTRANGE(""https://docs.google.com/spreadsheets/d/1XL5vhW3sbDhbH9Cz0tuDiY8C3ctxq1tqvaCgkFb8cCA/edit?usp=sharing"",""ศรีสะเกษ!J343"")"),1)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IFERROR(__xludf.DUMMYFUNCTION("IMPORTRANGE(""https://docs.google.com/spreadsheets/d/1XL5vhW3sbDhbH9Cz0tuDiY8C3ctxq1tqvaCgkFb8cCA/edit?usp=sharing"",""ศรีสะเกษ!I344"")"),35)</f>
        <v>35</v>
      </c>
      <c r="J449" s="210">
        <f ca="1">IFERROR(__xludf.DUMMYFUNCTION("IMPORTRANGE(""https://docs.google.com/spreadsheets/d/1XL5vhW3sbDhbH9Cz0tuDiY8C3ctxq1tqvaCgkFb8cCA/edit?usp=sharing"",""ศรีสะเกษ!J344"")"),0)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IFERROR(__xludf.DUMMYFUNCTION("IMPORTRANGE(""https://docs.google.com/spreadsheets/d/1XL5vhW3sbDhbH9Cz0tuDiY8C3ctxq1tqvaCgkFb8cCA/edit?usp=sharing"",""ศรีสะเกษ!I345"")"),35)</f>
        <v>35</v>
      </c>
      <c r="J450" s="198">
        <f ca="1">IFERROR(__xludf.DUMMYFUNCTION("IMPORTRANGE(""https://docs.google.com/spreadsheets/d/1XL5vhW3sbDhbH9Cz0tuDiY8C3ctxq1tqvaCgkFb8cCA/edit?usp=sharing"",""ศรีสะเกษ!J345"")"),0)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IFERROR(__xludf.DUMMYFUNCTION("IMPORTRANGE(""https://docs.google.com/spreadsheets/d/1XL5vhW3sbDhbH9Cz0tuDiY8C3ctxq1tqvaCgkFb8cCA/edit?usp=sharing"",""ศรีสะเกษ!I346"")"),0)</f>
        <v>0</v>
      </c>
      <c r="J451" s="197">
        <f ca="1">IFERROR(__xludf.DUMMYFUNCTION("IMPORTRANGE(""https://docs.google.com/spreadsheets/d/1XL5vhW3sbDhbH9Cz0tuDiY8C3ctxq1tqvaCgkFb8cCA/edit?usp=sharing"",""ศรีสะเกษ!J346"")"),0)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IFERROR(__xludf.DUMMYFUNCTION("IMPORTRANGE(""https://docs.google.com/spreadsheets/d/1XL5vhW3sbDhbH9Cz0tuDiY8C3ctxq1tqvaCgkFb8cCA/edit?usp=sharing"",""ศรีสะเกษ!I347"")"),0)</f>
        <v>0</v>
      </c>
      <c r="J452" s="197">
        <f ca="1">IFERROR(__xludf.DUMMYFUNCTION("IMPORTRANGE(""https://docs.google.com/spreadsheets/d/1XL5vhW3sbDhbH9Cz0tuDiY8C3ctxq1tqvaCgkFb8cCA/edit?usp=sharing"",""ศรีสะเกษ!J347"")"),0)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IFERROR(__xludf.DUMMYFUNCTION("IMPORTRANGE(""https://docs.google.com/spreadsheets/d/1XL5vhW3sbDhbH9Cz0tuDiY8C3ctxq1tqvaCgkFb8cCA/edit?usp=sharing"",""ศรีสะเกษ!J348"")"),0)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IFERROR(__xludf.DUMMYFUNCTION("IMPORTRANGE(""https://docs.google.com/spreadsheets/d/1XL5vhW3sbDhbH9Cz0tuDiY8C3ctxq1tqvaCgkFb8cCA/edit?usp=sharing"",""ศรีสะเกษ!J349"")"),0)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IFERROR(__xludf.DUMMYFUNCTION("IMPORTRANGE(""https://docs.google.com/spreadsheets/d/1XL5vhW3sbDhbH9Cz0tuDiY8C3ctxq1tqvaCgkFb8cCA/edit?usp=sharing"",""ศรีสะเกษ!I350"")"),46205)</f>
        <v>46205</v>
      </c>
      <c r="J455" s="379">
        <f ca="1">IFERROR(__xludf.DUMMYFUNCTION("IMPORTRANGE(""https://docs.google.com/spreadsheets/d/1XL5vhW3sbDhbH9Cz0tuDiY8C3ctxq1tqvaCgkFb8cCA/edit?usp=sharing"",""ศรีสะเกษ!J350"")"),0)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IFERROR(__xludf.DUMMYFUNCTION("IMPORTRANGE(""https://docs.google.com/spreadsheets/d/1XL5vhW3sbDhbH9Cz0tuDiY8C3ctxq1tqvaCgkFb8cCA/edit?usp=sharing"",""ศรีสะเกษ!L350"")"),853421)</f>
        <v>853421</v>
      </c>
      <c r="M455" s="381"/>
      <c r="N455" s="381">
        <f ca="1">IFERROR(__xludf.DUMMYFUNCTION("IMPORTRANGE(""https://docs.google.com/spreadsheets/d/1XL5vhW3sbDhbH9Cz0tuDiY8C3ctxq1tqvaCgkFb8cCA/edit?usp=sharing"",""ศรีสะเกษ!M350"")"),18451.64)</f>
        <v>18451.64</v>
      </c>
      <c r="O455" s="381">
        <f t="shared" ref="O455:O459" ca="1" si="116">+IF(L455&gt;0,N455*100/L455,0)</f>
        <v>2.162079442619762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IFERROR(__xludf.DUMMYFUNCTION("IMPORTRANGE(""https://docs.google.com/spreadsheets/d/1XL5vhW3sbDhbH9Cz0tuDiY8C3ctxq1tqvaCgkFb8cCA/edit?usp=sharing"",""ศรีสะเกษ!L351"")"),0)</f>
        <v>0</v>
      </c>
      <c r="M456" s="172"/>
      <c r="N456" s="178">
        <f ca="1">IFERROR(__xludf.DUMMYFUNCTION("IMPORTRANGE(""https://docs.google.com/spreadsheets/d/1XL5vhW3sbDhbH9Cz0tuDiY8C3ctxq1tqvaCgkFb8cCA/edit?usp=sharing"",""ศรีสะเกษ!M351"")"),0)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IFERROR(__xludf.DUMMYFUNCTION("IMPORTRANGE(""https://docs.google.com/spreadsheets/d/1XL5vhW3sbDhbH9Cz0tuDiY8C3ctxq1tqvaCgkFb8cCA/edit?usp=sharing"",""ศรีสะเกษ!L352"")"),853421)</f>
        <v>853421</v>
      </c>
      <c r="M457" s="173"/>
      <c r="N457" s="178">
        <f ca="1">IFERROR(__xludf.DUMMYFUNCTION("IMPORTRANGE(""https://docs.google.com/spreadsheets/d/1XL5vhW3sbDhbH9Cz0tuDiY8C3ctxq1tqvaCgkFb8cCA/edit?usp=sharing"",""ศรีสะเกษ!M352"")"),18451.64)</f>
        <v>18451.64</v>
      </c>
      <c r="O457" s="178">
        <f t="shared" ca="1" si="116"/>
        <v>2.162079442619762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IFERROR(__xludf.DUMMYFUNCTION("IMPORTRANGE(""https://docs.google.com/spreadsheets/d/1XL5vhW3sbDhbH9Cz0tuDiY8C3ctxq1tqvaCgkFb8cCA/edit?usp=sharing"",""ศรีสะเกษ!L353"")"),0)</f>
        <v>0</v>
      </c>
      <c r="M458" s="178"/>
      <c r="N458" s="178">
        <f ca="1">IFERROR(__xludf.DUMMYFUNCTION("IMPORTRANGE(""https://docs.google.com/spreadsheets/d/1XL5vhW3sbDhbH9Cz0tuDiY8C3ctxq1tqvaCgkFb8cCA/edit?usp=sharing"",""ศรีสะเกษ!M353"")"),0)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IFERROR(__xludf.DUMMYFUNCTION("IMPORTRANGE(""https://docs.google.com/spreadsheets/d/1XL5vhW3sbDhbH9Cz0tuDiY8C3ctxq1tqvaCgkFb8cCA/edit?usp=sharing"",""ศรีสะเกษ!L354"")"),853421)</f>
        <v>853421</v>
      </c>
      <c r="M459" s="178"/>
      <c r="N459" s="178">
        <f ca="1">IFERROR(__xludf.DUMMYFUNCTION("IMPORTRANGE(""https://docs.google.com/spreadsheets/d/1XL5vhW3sbDhbH9Cz0tuDiY8C3ctxq1tqvaCgkFb8cCA/edit?usp=sharing"",""ศรีสะเกษ!M354"")"),18451.64)</f>
        <v>18451.64</v>
      </c>
      <c r="O459" s="178">
        <f t="shared" ca="1" si="116"/>
        <v>2.162079442619762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IFERROR(__xludf.DUMMYFUNCTION("IMPORTRANGE(""https://docs.google.com/spreadsheets/d/1XL5vhW3sbDhbH9Cz0tuDiY8C3ctxq1tqvaCgkFb8cCA/edit?usp=sharing"",""ศรีสะเกษ!M355"")"),0)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IFERROR(__xludf.DUMMYFUNCTION("IMPORTRANGE(""https://docs.google.com/spreadsheets/d/1XL5vhW3sbDhbH9Cz0tuDiY8C3ctxq1tqvaCgkFb8cCA/edit?usp=sharing"",""ศรีสะเกษ!M356"")"),0)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IFERROR(__xludf.DUMMYFUNCTION("IMPORTRANGE(""https://docs.google.com/spreadsheets/d/1XL5vhW3sbDhbH9Cz0tuDiY8C3ctxq1tqvaCgkFb8cCA/edit?usp=sharing"",""ศรีสะเกษ!M357"")"),18451.64)</f>
        <v>18451.64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IFERROR(__xludf.DUMMYFUNCTION("IMPORTRANGE(""https://docs.google.com/spreadsheets/d/1XL5vhW3sbDhbH9Cz0tuDiY8C3ctxq1tqvaCgkFb8cCA/edit?usp=sharing"",""ศรีสะเกษ!M358"")"),0)</f>
        <v>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IFERROR(__xludf.DUMMYFUNCTION("IMPORTRANGE(""https://docs.google.com/spreadsheets/d/1XL5vhW3sbDhbH9Cz0tuDiY8C3ctxq1tqvaCgkFb8cCA/edit?usp=sharing"",""ศรีสะเกษ!I359"")"),46205)</f>
        <v>46205</v>
      </c>
      <c r="J464" s="276">
        <f ca="1">IFERROR(__xludf.DUMMYFUNCTION("IMPORTRANGE(""https://docs.google.com/spreadsheets/d/1XL5vhW3sbDhbH9Cz0tuDiY8C3ctxq1tqvaCgkFb8cCA/edit?usp=sharing"",""ศรีสะเกษ!J359"")"),0)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IFERROR(__xludf.DUMMYFUNCTION("IMPORTRANGE(""https://docs.google.com/spreadsheets/d/1XL5vhW3sbDhbH9Cz0tuDiY8C3ctxq1tqvaCgkFb8cCA/edit?usp=sharing"",""ศรีสะเกษ!I360"")"),46205)</f>
        <v>46205</v>
      </c>
      <c r="J465" s="428">
        <f ca="1">IFERROR(__xludf.DUMMYFUNCTION("IMPORTRANGE(""https://docs.google.com/spreadsheets/d/1XL5vhW3sbDhbH9Cz0tuDiY8C3ctxq1tqvaCgkFb8cCA/edit?usp=sharing"",""ศรีสะเกษ!J360"")"),2259)</f>
        <v>2259</v>
      </c>
      <c r="K465" s="211">
        <f t="shared" ca="1" si="117"/>
        <v>4.8890812682610107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IFERROR(__xludf.DUMMYFUNCTION("IMPORTRANGE(""https://docs.google.com/spreadsheets/d/1XL5vhW3sbDhbH9Cz0tuDiY8C3ctxq1tqvaCgkFb8cCA/edit?usp=sharing"",""ศรีสะเกษ!I361"")"),11134)</f>
        <v>11134</v>
      </c>
      <c r="J466" s="428">
        <f ca="1">IFERROR(__xludf.DUMMYFUNCTION("IMPORTRANGE(""https://docs.google.com/spreadsheets/d/1XL5vhW3sbDhbH9Cz0tuDiY8C3ctxq1tqvaCgkFb8cCA/edit?usp=sharing"",""ศรีสะเกษ!J361"")"),629)</f>
        <v>629</v>
      </c>
      <c r="K466" s="211">
        <f t="shared" ca="1" si="117"/>
        <v>5.6493623136339144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IFERROR(__xludf.DUMMYFUNCTION("IMPORTRANGE(""https://docs.google.com/spreadsheets/d/1XL5vhW3sbDhbH9Cz0tuDiY8C3ctxq1tqvaCgkFb8cCA/edit?usp=sharing"",""ศรีสะเกษ!I362"")"),0)</f>
        <v>0</v>
      </c>
      <c r="J467" s="198">
        <f ca="1">IFERROR(__xludf.DUMMYFUNCTION("IMPORTRANGE(""https://docs.google.com/spreadsheets/d/1XL5vhW3sbDhbH9Cz0tuDiY8C3ctxq1tqvaCgkFb8cCA/edit?usp=sharing"",""ศรีสะเกษ!J362"")"),2027)</f>
        <v>2027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IFERROR(__xludf.DUMMYFUNCTION("IMPORTRANGE(""https://docs.google.com/spreadsheets/d/1XL5vhW3sbDhbH9Cz0tuDiY8C3ctxq1tqvaCgkFb8cCA/edit?usp=sharing"",""ศรีสะเกษ!I363"")"),0)</f>
        <v>0</v>
      </c>
      <c r="J468" s="198">
        <f ca="1">IFERROR(__xludf.DUMMYFUNCTION("IMPORTRANGE(""https://docs.google.com/spreadsheets/d/1XL5vhW3sbDhbH9Cz0tuDiY8C3ctxq1tqvaCgkFb8cCA/edit?usp=sharing"",""ศรีสะเกษ!J363"")"),525)</f>
        <v>525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IFERROR(__xludf.DUMMYFUNCTION("IMPORTRANGE(""https://docs.google.com/spreadsheets/d/1XL5vhW3sbDhbH9Cz0tuDiY8C3ctxq1tqvaCgkFb8cCA/edit?usp=sharing"",""ศรีสะเกษ!I364"")"),0)</f>
        <v>0</v>
      </c>
      <c r="J469" s="198">
        <f ca="1">IFERROR(__xludf.DUMMYFUNCTION("IMPORTRANGE(""https://docs.google.com/spreadsheets/d/1XL5vhW3sbDhbH9Cz0tuDiY8C3ctxq1tqvaCgkFb8cCA/edit?usp=sharing"",""ศรีสะเกษ!J364"")"),219)</f>
        <v>219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IFERROR(__xludf.DUMMYFUNCTION("IMPORTRANGE(""https://docs.google.com/spreadsheets/d/1XL5vhW3sbDhbH9Cz0tuDiY8C3ctxq1tqvaCgkFb8cCA/edit?usp=sharing"",""ศรีสะเกษ!I365"")"),0)</f>
        <v>0</v>
      </c>
      <c r="J470" s="198">
        <f ca="1">IFERROR(__xludf.DUMMYFUNCTION("IMPORTRANGE(""https://docs.google.com/spreadsheets/d/1XL5vhW3sbDhbH9Cz0tuDiY8C3ctxq1tqvaCgkFb8cCA/edit?usp=sharing"",""ศรีสะเกษ!J365"")"),38)</f>
        <v>38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IFERROR(__xludf.DUMMYFUNCTION("IMPORTRANGE(""https://docs.google.com/spreadsheets/d/1XL5vhW3sbDhbH9Cz0tuDiY8C3ctxq1tqvaCgkFb8cCA/edit?usp=sharing"",""ศรีสะเกษ!I366"")"),0)</f>
        <v>0</v>
      </c>
      <c r="J471" s="198">
        <f ca="1">IFERROR(__xludf.DUMMYFUNCTION("IMPORTRANGE(""https://docs.google.com/spreadsheets/d/1XL5vhW3sbDhbH9Cz0tuDiY8C3ctxq1tqvaCgkFb8cCA/edit?usp=sharing"",""ศรีสะเกษ!J366"")"),13)</f>
        <v>13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IFERROR(__xludf.DUMMYFUNCTION("IMPORTRANGE(""https://docs.google.com/spreadsheets/d/1XL5vhW3sbDhbH9Cz0tuDiY8C3ctxq1tqvaCgkFb8cCA/edit?usp=sharing"",""ศรีสะเกษ!I367"")"),0)</f>
        <v>0</v>
      </c>
      <c r="J472" s="198">
        <f ca="1">IFERROR(__xludf.DUMMYFUNCTION("IMPORTRANGE(""https://docs.google.com/spreadsheets/d/1XL5vhW3sbDhbH9Cz0tuDiY8C3ctxq1tqvaCgkFb8cCA/edit?usp=sharing"",""ศรีสะเกษ!J367"")"),66)</f>
        <v>66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IFERROR(__xludf.DUMMYFUNCTION("IMPORTRANGE(""https://docs.google.com/spreadsheets/d/1XL5vhW3sbDhbH9Cz0tuDiY8C3ctxq1tqvaCgkFb8cCA/edit?usp=sharing"",""ศรีสะเกษ!I368"")"),46205)</f>
        <v>46205</v>
      </c>
      <c r="J473" s="428">
        <f ca="1">IFERROR(__xludf.DUMMYFUNCTION("IMPORTRANGE(""https://docs.google.com/spreadsheets/d/1XL5vhW3sbDhbH9Cz0tuDiY8C3ctxq1tqvaCgkFb8cCA/edit?usp=sharing"",""ศรีสะเกษ!J368"")"),0)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IFERROR(__xludf.DUMMYFUNCTION("IMPORTRANGE(""https://docs.google.com/spreadsheets/d/1XL5vhW3sbDhbH9Cz0tuDiY8C3ctxq1tqvaCgkFb8cCA/edit?usp=sharing"",""ศรีสะเกษ!I369"")"),11134)</f>
        <v>11134</v>
      </c>
      <c r="J474" s="428">
        <f ca="1">IFERROR(__xludf.DUMMYFUNCTION("IMPORTRANGE(""https://docs.google.com/spreadsheets/d/1XL5vhW3sbDhbH9Cz0tuDiY8C3ctxq1tqvaCgkFb8cCA/edit?usp=sharing"",""ศรีสะเกษ!J369"")"),0)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IFERROR(__xludf.DUMMYFUNCTION("IMPORTRANGE(""https://docs.google.com/spreadsheets/d/1XL5vhW3sbDhbH9Cz0tuDiY8C3ctxq1tqvaCgkFb8cCA/edit?usp=sharing"",""ศรีสะเกษ!I370"")"),0)</f>
        <v>0</v>
      </c>
      <c r="J475" s="198">
        <f ca="1">IFERROR(__xludf.DUMMYFUNCTION("IMPORTRANGE(""https://docs.google.com/spreadsheets/d/1XL5vhW3sbDhbH9Cz0tuDiY8C3ctxq1tqvaCgkFb8cCA/edit?usp=sharing"",""ศรีสะเกษ!J370"")"),0)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IFERROR(__xludf.DUMMYFUNCTION("IMPORTRANGE(""https://docs.google.com/spreadsheets/d/1XL5vhW3sbDhbH9Cz0tuDiY8C3ctxq1tqvaCgkFb8cCA/edit?usp=sharing"",""ศรีสะเกษ!I371"")"),0)</f>
        <v>0</v>
      </c>
      <c r="J476" s="198">
        <f ca="1">IFERROR(__xludf.DUMMYFUNCTION("IMPORTRANGE(""https://docs.google.com/spreadsheets/d/1XL5vhW3sbDhbH9Cz0tuDiY8C3ctxq1tqvaCgkFb8cCA/edit?usp=sharing"",""ศรีสะเกษ!J371"")"),0)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IFERROR(__xludf.DUMMYFUNCTION("IMPORTRANGE(""https://docs.google.com/spreadsheets/d/1XL5vhW3sbDhbH9Cz0tuDiY8C3ctxq1tqvaCgkFb8cCA/edit?usp=sharing"",""ศรีสะเกษ!I372"")"),0)</f>
        <v>0</v>
      </c>
      <c r="J477" s="198">
        <f ca="1">IFERROR(__xludf.DUMMYFUNCTION("IMPORTRANGE(""https://docs.google.com/spreadsheets/d/1XL5vhW3sbDhbH9Cz0tuDiY8C3ctxq1tqvaCgkFb8cCA/edit?usp=sharing"",""ศรีสะเกษ!J372"")"),0)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IFERROR(__xludf.DUMMYFUNCTION("IMPORTRANGE(""https://docs.google.com/spreadsheets/d/1XL5vhW3sbDhbH9Cz0tuDiY8C3ctxq1tqvaCgkFb8cCA/edit?usp=sharing"",""ศรีสะเกษ!I373"")"),0)</f>
        <v>0</v>
      </c>
      <c r="J478" s="198">
        <f ca="1">IFERROR(__xludf.DUMMYFUNCTION("IMPORTRANGE(""https://docs.google.com/spreadsheets/d/1XL5vhW3sbDhbH9Cz0tuDiY8C3ctxq1tqvaCgkFb8cCA/edit?usp=sharing"",""ศรีสะเกษ!J373"")"),0)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IFERROR(__xludf.DUMMYFUNCTION("IMPORTRANGE(""https://docs.google.com/spreadsheets/d/1XL5vhW3sbDhbH9Cz0tuDiY8C3ctxq1tqvaCgkFb8cCA/edit?usp=sharing"",""ศรีสะเกษ!I374"")"),0)</f>
        <v>0</v>
      </c>
      <c r="J479" s="198">
        <f ca="1">IFERROR(__xludf.DUMMYFUNCTION("IMPORTRANGE(""https://docs.google.com/spreadsheets/d/1XL5vhW3sbDhbH9Cz0tuDiY8C3ctxq1tqvaCgkFb8cCA/edit?usp=sharing"",""ศรีสะเกษ!J374"")"),0)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IFERROR(__xludf.DUMMYFUNCTION("IMPORTRANGE(""https://docs.google.com/spreadsheets/d/1XL5vhW3sbDhbH9Cz0tuDiY8C3ctxq1tqvaCgkFb8cCA/edit?usp=sharing"",""ศรีสะเกษ!I375"")"),0)</f>
        <v>0</v>
      </c>
      <c r="J480" s="198">
        <f ca="1">IFERROR(__xludf.DUMMYFUNCTION("IMPORTRANGE(""https://docs.google.com/spreadsheets/d/1XL5vhW3sbDhbH9Cz0tuDiY8C3ctxq1tqvaCgkFb8cCA/edit?usp=sharing"",""ศรีสะเกษ!J375"")"),0)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IFERROR(__xludf.DUMMYFUNCTION("IMPORTRANGE(""https://docs.google.com/spreadsheets/d/1XL5vhW3sbDhbH9Cz0tuDiY8C3ctxq1tqvaCgkFb8cCA/edit?usp=sharing"",""ศรีสะเกษ!I376"")"),46205)</f>
        <v>46205</v>
      </c>
      <c r="J481" s="428">
        <f ca="1">IFERROR(__xludf.DUMMYFUNCTION("IMPORTRANGE(""https://docs.google.com/spreadsheets/d/1XL5vhW3sbDhbH9Cz0tuDiY8C3ctxq1tqvaCgkFb8cCA/edit?usp=sharing"",""ศรีสะเกษ!J376"")"),0)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IFERROR(__xludf.DUMMYFUNCTION("IMPORTRANGE(""https://docs.google.com/spreadsheets/d/1XL5vhW3sbDhbH9Cz0tuDiY8C3ctxq1tqvaCgkFb8cCA/edit?usp=sharing"",""ศรีสะเกษ!I377"")"),11134)</f>
        <v>11134</v>
      </c>
      <c r="J482" s="428">
        <f ca="1">IFERROR(__xludf.DUMMYFUNCTION("IMPORTRANGE(""https://docs.google.com/spreadsheets/d/1XL5vhW3sbDhbH9Cz0tuDiY8C3ctxq1tqvaCgkFb8cCA/edit?usp=sharing"",""ศรีสะเกษ!J377"")"),0)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IFERROR(__xludf.DUMMYFUNCTION("IMPORTRANGE(""https://docs.google.com/spreadsheets/d/1XL5vhW3sbDhbH9Cz0tuDiY8C3ctxq1tqvaCgkFb8cCA/edit?usp=sharing"",""ศรีสะเกษ!I378"")"),0)</f>
        <v>0</v>
      </c>
      <c r="J483" s="198">
        <f ca="1">IFERROR(__xludf.DUMMYFUNCTION("IMPORTRANGE(""https://docs.google.com/spreadsheets/d/1XL5vhW3sbDhbH9Cz0tuDiY8C3ctxq1tqvaCgkFb8cCA/edit?usp=sharing"",""ศรีสะเกษ!J378"")"),0)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IFERROR(__xludf.DUMMYFUNCTION("IMPORTRANGE(""https://docs.google.com/spreadsheets/d/1XL5vhW3sbDhbH9Cz0tuDiY8C3ctxq1tqvaCgkFb8cCA/edit?usp=sharing"",""ศรีสะเกษ!I379"")"),0)</f>
        <v>0</v>
      </c>
      <c r="J484" s="198">
        <f ca="1">IFERROR(__xludf.DUMMYFUNCTION("IMPORTRANGE(""https://docs.google.com/spreadsheets/d/1XL5vhW3sbDhbH9Cz0tuDiY8C3ctxq1tqvaCgkFb8cCA/edit?usp=sharing"",""ศรีสะเกษ!J379"")"),0)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IFERROR(__xludf.DUMMYFUNCTION("IMPORTRANGE(""https://docs.google.com/spreadsheets/d/1XL5vhW3sbDhbH9Cz0tuDiY8C3ctxq1tqvaCgkFb8cCA/edit?usp=sharing"",""ศรีสะเกษ!I380"")"),0)</f>
        <v>0</v>
      </c>
      <c r="J485" s="198">
        <f ca="1">IFERROR(__xludf.DUMMYFUNCTION("IMPORTRANGE(""https://docs.google.com/spreadsheets/d/1XL5vhW3sbDhbH9Cz0tuDiY8C3ctxq1tqvaCgkFb8cCA/edit?usp=sharing"",""ศรีสะเกษ!J380"")"),0)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IFERROR(__xludf.DUMMYFUNCTION("IMPORTRANGE(""https://docs.google.com/spreadsheets/d/1XL5vhW3sbDhbH9Cz0tuDiY8C3ctxq1tqvaCgkFb8cCA/edit?usp=sharing"",""ศรีสะเกษ!I381"")"),0)</f>
        <v>0</v>
      </c>
      <c r="J486" s="198">
        <f ca="1">IFERROR(__xludf.DUMMYFUNCTION("IMPORTRANGE(""https://docs.google.com/spreadsheets/d/1XL5vhW3sbDhbH9Cz0tuDiY8C3ctxq1tqvaCgkFb8cCA/edit?usp=sharing"",""ศรีสะเกษ!J381"")"),0)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IFERROR(__xludf.DUMMYFUNCTION("IMPORTRANGE(""https://docs.google.com/spreadsheets/d/1XL5vhW3sbDhbH9Cz0tuDiY8C3ctxq1tqvaCgkFb8cCA/edit?usp=sharing"",""ศรีสะเกษ!I382"")"),0)</f>
        <v>0</v>
      </c>
      <c r="J487" s="428">
        <f ca="1">IFERROR(__xludf.DUMMYFUNCTION("IMPORTRANGE(""https://docs.google.com/spreadsheets/d/1XL5vhW3sbDhbH9Cz0tuDiY8C3ctxq1tqvaCgkFb8cCA/edit?usp=sharing"",""ศรีสะเกษ!J382"")"),0)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IFERROR(__xludf.DUMMYFUNCTION("IMPORTRANGE(""https://docs.google.com/spreadsheets/d/1XL5vhW3sbDhbH9Cz0tuDiY8C3ctxq1tqvaCgkFb8cCA/edit?usp=sharing"",""ศรีสะเกษ!I383"")"),0)</f>
        <v>0</v>
      </c>
      <c r="J488" s="428">
        <f ca="1">IFERROR(__xludf.DUMMYFUNCTION("IMPORTRANGE(""https://docs.google.com/spreadsheets/d/1XL5vhW3sbDhbH9Cz0tuDiY8C3ctxq1tqvaCgkFb8cCA/edit?usp=sharing"",""ศรีสะเกษ!J383"")"),0)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IFERROR(__xludf.DUMMYFUNCTION("IMPORTRANGE(""https://docs.google.com/spreadsheets/d/1XL5vhW3sbDhbH9Cz0tuDiY8C3ctxq1tqvaCgkFb8cCA/edit?usp=sharing"",""ศรีสะเกษ!I384"")"),0)</f>
        <v>0</v>
      </c>
      <c r="J489" s="198">
        <f ca="1">IFERROR(__xludf.DUMMYFUNCTION("IMPORTRANGE(""https://docs.google.com/spreadsheets/d/1XL5vhW3sbDhbH9Cz0tuDiY8C3ctxq1tqvaCgkFb8cCA/edit?usp=sharing"",""ศรีสะเกษ!J384"")"),0)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IFERROR(__xludf.DUMMYFUNCTION("IMPORTRANGE(""https://docs.google.com/spreadsheets/d/1XL5vhW3sbDhbH9Cz0tuDiY8C3ctxq1tqvaCgkFb8cCA/edit?usp=sharing"",""ศรีสะเกษ!I385"")"),0)</f>
        <v>0</v>
      </c>
      <c r="J490" s="198">
        <f ca="1">IFERROR(__xludf.DUMMYFUNCTION("IMPORTRANGE(""https://docs.google.com/spreadsheets/d/1XL5vhW3sbDhbH9Cz0tuDiY8C3ctxq1tqvaCgkFb8cCA/edit?usp=sharing"",""ศรีสะเกษ!J385"")"),0)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IFERROR(__xludf.DUMMYFUNCTION("IMPORTRANGE(""https://docs.google.com/spreadsheets/d/1XL5vhW3sbDhbH9Cz0tuDiY8C3ctxq1tqvaCgkFb8cCA/edit?usp=sharing"",""ศรีสะเกษ!I386"")"),0)</f>
        <v>0</v>
      </c>
      <c r="J491" s="198">
        <f ca="1">IFERROR(__xludf.DUMMYFUNCTION("IMPORTRANGE(""https://docs.google.com/spreadsheets/d/1XL5vhW3sbDhbH9Cz0tuDiY8C3ctxq1tqvaCgkFb8cCA/edit?usp=sharing"",""ศรีสะเกษ!J386"")"),0)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IFERROR(__xludf.DUMMYFUNCTION("IMPORTRANGE(""https://docs.google.com/spreadsheets/d/1XL5vhW3sbDhbH9Cz0tuDiY8C3ctxq1tqvaCgkFb8cCA/edit?usp=sharing"",""ศรีสะเกษ!I387"")"),0)</f>
        <v>0</v>
      </c>
      <c r="J492" s="198">
        <f ca="1">IFERROR(__xludf.DUMMYFUNCTION("IMPORTRANGE(""https://docs.google.com/spreadsheets/d/1XL5vhW3sbDhbH9Cz0tuDiY8C3ctxq1tqvaCgkFb8cCA/edit?usp=sharing"",""ศรีสะเกษ!J387"")"),0)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IFERROR(__xludf.DUMMYFUNCTION("IMPORTRANGE(""https://docs.google.com/spreadsheets/d/1XL5vhW3sbDhbH9Cz0tuDiY8C3ctxq1tqvaCgkFb8cCA/edit?usp=sharing"",""ศรีสะเกษ!I388"")"),0)</f>
        <v>0</v>
      </c>
      <c r="J493" s="198">
        <f ca="1">IFERROR(__xludf.DUMMYFUNCTION("IMPORTRANGE(""https://docs.google.com/spreadsheets/d/1XL5vhW3sbDhbH9Cz0tuDiY8C3ctxq1tqvaCgkFb8cCA/edit?usp=sharing"",""ศรีสะเกษ!J388"")"),0)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IFERROR(__xludf.DUMMYFUNCTION("IMPORTRANGE(""https://docs.google.com/spreadsheets/d/1XL5vhW3sbDhbH9Cz0tuDiY8C3ctxq1tqvaCgkFb8cCA/edit?usp=sharing"",""ศรีสะเกษ!I389"")"),0)</f>
        <v>0</v>
      </c>
      <c r="J494" s="444">
        <f ca="1">IFERROR(__xludf.DUMMYFUNCTION("IMPORTRANGE(""https://docs.google.com/spreadsheets/d/1XL5vhW3sbDhbH9Cz0tuDiY8C3ctxq1tqvaCgkFb8cCA/edit?usp=sharing"",""ศรีสะเกษ!J389"")"),0)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IFERROR(__xludf.DUMMYFUNCTION("IMPORTRANGE(""https://docs.google.com/spreadsheets/d/1XL5vhW3sbDhbH9Cz0tuDiY8C3ctxq1tqvaCgkFb8cCA/edit?usp=sharing"",""ศรีสะเกษ!I390"")"),0)</f>
        <v>0</v>
      </c>
      <c r="J495" s="444">
        <f ca="1">IFERROR(__xludf.DUMMYFUNCTION("IMPORTRANGE(""https://docs.google.com/spreadsheets/d/1XL5vhW3sbDhbH9Cz0tuDiY8C3ctxq1tqvaCgkFb8cCA/edit?usp=sharing"",""ศรีสะเกษ!J390"")"),0)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IFERROR(__xludf.DUMMYFUNCTION("IMPORTRANGE(""https://docs.google.com/spreadsheets/d/1XL5vhW3sbDhbH9Cz0tuDiY8C3ctxq1tqvaCgkFb8cCA/edit?usp=sharing"",""ศรีสะเกษ!I391"")"),0)</f>
        <v>0</v>
      </c>
      <c r="J496" s="444">
        <f ca="1">IFERROR(__xludf.DUMMYFUNCTION("IMPORTRANGE(""https://docs.google.com/spreadsheets/d/1XL5vhW3sbDhbH9Cz0tuDiY8C3ctxq1tqvaCgkFb8cCA/edit?usp=sharing"",""ศรีสะเกษ!J391"")"),0)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IFERROR(__xludf.DUMMYFUNCTION("IMPORTRANGE(""https://docs.google.com/spreadsheets/d/1XL5vhW3sbDhbH9Cz0tuDiY8C3ctxq1tqvaCgkFb8cCA/edit?usp=sharing"",""ศรีสะเกษ!I392"")"),3493)</f>
        <v>3493</v>
      </c>
      <c r="J497" s="451">
        <f ca="1">IFERROR(__xludf.DUMMYFUNCTION("IMPORTRANGE(""https://docs.google.com/spreadsheets/d/1XL5vhW3sbDhbH9Cz0tuDiY8C3ctxq1tqvaCgkFb8cCA/edit?usp=sharing"",""ศรีสะเกษ!J392"")"),890)</f>
        <v>890</v>
      </c>
      <c r="K497" s="452">
        <f t="shared" ca="1" si="117"/>
        <v>25.47953048955053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IFERROR(__xludf.DUMMYFUNCTION("IMPORTRANGE(""https://docs.google.com/spreadsheets/d/1XL5vhW3sbDhbH9Cz0tuDiY8C3ctxq1tqvaCgkFb8cCA/edit?usp=sharing"",""ศรีสะเกษ!I393"")"),3493)</f>
        <v>3493</v>
      </c>
      <c r="J498" s="428">
        <f ca="1">IFERROR(__xludf.DUMMYFUNCTION("IMPORTRANGE(""https://docs.google.com/spreadsheets/d/1XL5vhW3sbDhbH9Cz0tuDiY8C3ctxq1tqvaCgkFb8cCA/edit?usp=sharing"",""ศรีสะเกษ!J393"")"),890)</f>
        <v>890</v>
      </c>
      <c r="K498" s="171">
        <f t="shared" ca="1" si="117"/>
        <v>25.47953048955053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IFERROR(__xludf.DUMMYFUNCTION("IMPORTRANGE(""https://docs.google.com/spreadsheets/d/1XL5vhW3sbDhbH9Cz0tuDiY8C3ctxq1tqvaCgkFb8cCA/edit?usp=sharing"",""ศรีสะเกษ!I394"")"),751)</f>
        <v>751</v>
      </c>
      <c r="J499" s="428">
        <f ca="1">IFERROR(__xludf.DUMMYFUNCTION("IMPORTRANGE(""https://docs.google.com/spreadsheets/d/1XL5vhW3sbDhbH9Cz0tuDiY8C3ctxq1tqvaCgkFb8cCA/edit?usp=sharing"",""ศรีสะเกษ!J394"")"),278)</f>
        <v>278</v>
      </c>
      <c r="K499" s="211">
        <f t="shared" ca="1" si="117"/>
        <v>37.017310252996005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IFERROR(__xludf.DUMMYFUNCTION("IMPORTRANGE(""https://docs.google.com/spreadsheets/d/1XL5vhW3sbDhbH9Cz0tuDiY8C3ctxq1tqvaCgkFb8cCA/edit?usp=sharing"",""ศรีสะเกษ!I395"")"),0)</f>
        <v>0</v>
      </c>
      <c r="J500" s="170">
        <f ca="1">IFERROR(__xludf.DUMMYFUNCTION("IMPORTRANGE(""https://docs.google.com/spreadsheets/d/1XL5vhW3sbDhbH9Cz0tuDiY8C3ctxq1tqvaCgkFb8cCA/edit?usp=sharing"",""ศรีสะเกษ!J395"")"),80)</f>
        <v>80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IFERROR(__xludf.DUMMYFUNCTION("IMPORTRANGE(""https://docs.google.com/spreadsheets/d/1XL5vhW3sbDhbH9Cz0tuDiY8C3ctxq1tqvaCgkFb8cCA/edit?usp=sharing"",""ศรีสะเกษ!I396"")"),0)</f>
        <v>0</v>
      </c>
      <c r="J501" s="170">
        <f ca="1">IFERROR(__xludf.DUMMYFUNCTION("IMPORTRANGE(""https://docs.google.com/spreadsheets/d/1XL5vhW3sbDhbH9Cz0tuDiY8C3ctxq1tqvaCgkFb8cCA/edit?usp=sharing"",""ศรีสะเกษ!J396"")"),29)</f>
        <v>29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IFERROR(__xludf.DUMMYFUNCTION("IMPORTRANGE(""https://docs.google.com/spreadsheets/d/1XL5vhW3sbDhbH9Cz0tuDiY8C3ctxq1tqvaCgkFb8cCA/edit?usp=sharing"",""ศรีสะเกษ!I397"")"),0)</f>
        <v>0</v>
      </c>
      <c r="J502" s="198">
        <f ca="1">IFERROR(__xludf.DUMMYFUNCTION("IMPORTRANGE(""https://docs.google.com/spreadsheets/d/1XL5vhW3sbDhbH9Cz0tuDiY8C3ctxq1tqvaCgkFb8cCA/edit?usp=sharing"",""ศรีสะเกษ!J397"")"),46)</f>
        <v>46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IFERROR(__xludf.DUMMYFUNCTION("IMPORTRANGE(""https://docs.google.com/spreadsheets/d/1XL5vhW3sbDhbH9Cz0tuDiY8C3ctxq1tqvaCgkFb8cCA/edit?usp=sharing"",""ศรีสะเกษ!I398"")"),0)</f>
        <v>0</v>
      </c>
      <c r="J503" s="207">
        <f ca="1">IFERROR(__xludf.DUMMYFUNCTION("IMPORTRANGE(""https://docs.google.com/spreadsheets/d/1XL5vhW3sbDhbH9Cz0tuDiY8C3ctxq1tqvaCgkFb8cCA/edit?usp=sharing"",""ศรีสะเกษ!J398"")"),18)</f>
        <v>18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IFERROR(__xludf.DUMMYFUNCTION("IMPORTRANGE(""https://docs.google.com/spreadsheets/d/1XL5vhW3sbDhbH9Cz0tuDiY8C3ctxq1tqvaCgkFb8cCA/edit?usp=sharing"",""ศรีสะเกษ!I399"")"),0)</f>
        <v>0</v>
      </c>
      <c r="J504" s="198">
        <f ca="1">IFERROR(__xludf.DUMMYFUNCTION("IMPORTRANGE(""https://docs.google.com/spreadsheets/d/1XL5vhW3sbDhbH9Cz0tuDiY8C3ctxq1tqvaCgkFb8cCA/edit?usp=sharing"",""ศรีสะเกษ!J399"")"),34)</f>
        <v>34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IFERROR(__xludf.DUMMYFUNCTION("IMPORTRANGE(""https://docs.google.com/spreadsheets/d/1XL5vhW3sbDhbH9Cz0tuDiY8C3ctxq1tqvaCgkFb8cCA/edit?usp=sharing"",""ศรีสะเกษ!I400"")"),0)</f>
        <v>0</v>
      </c>
      <c r="J505" s="207">
        <f ca="1">IFERROR(__xludf.DUMMYFUNCTION("IMPORTRANGE(""https://docs.google.com/spreadsheets/d/1XL5vhW3sbDhbH9Cz0tuDiY8C3ctxq1tqvaCgkFb8cCA/edit?usp=sharing"",""ศรีสะเกษ!J400"")"),11)</f>
        <v>11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IFERROR(__xludf.DUMMYFUNCTION("IMPORTRANGE(""https://docs.google.com/spreadsheets/d/1XL5vhW3sbDhbH9Cz0tuDiY8C3ctxq1tqvaCgkFb8cCA/edit?usp=sharing"",""ศรีสะเกษ!I401"")"),0)</f>
        <v>0</v>
      </c>
      <c r="J506" s="198">
        <f ca="1">IFERROR(__xludf.DUMMYFUNCTION("IMPORTRANGE(""https://docs.google.com/spreadsheets/d/1XL5vhW3sbDhbH9Cz0tuDiY8C3ctxq1tqvaCgkFb8cCA/edit?usp=sharing"",""ศรีสะเกษ!J401"")"),0)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IFERROR(__xludf.DUMMYFUNCTION("IMPORTRANGE(""https://docs.google.com/spreadsheets/d/1XL5vhW3sbDhbH9Cz0tuDiY8C3ctxq1tqvaCgkFb8cCA/edit?usp=sharing"",""ศรีสะเกษ!I402"")"),0)</f>
        <v>0</v>
      </c>
      <c r="J507" s="207">
        <f ca="1">IFERROR(__xludf.DUMMYFUNCTION("IMPORTRANGE(""https://docs.google.com/spreadsheets/d/1XL5vhW3sbDhbH9Cz0tuDiY8C3ctxq1tqvaCgkFb8cCA/edit?usp=sharing"",""ศรีสะเกษ!J402"")"),0)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IFERROR(__xludf.DUMMYFUNCTION("IMPORTRANGE(""https://docs.google.com/spreadsheets/d/1XL5vhW3sbDhbH9Cz0tuDiY8C3ctxq1tqvaCgkFb8cCA/edit?usp=sharing"",""ศรีสะเกษ!I403"")"),0)</f>
        <v>0</v>
      </c>
      <c r="J508" s="170">
        <f ca="1">IFERROR(__xludf.DUMMYFUNCTION("IMPORTRANGE(""https://docs.google.com/spreadsheets/d/1XL5vhW3sbDhbH9Cz0tuDiY8C3ctxq1tqvaCgkFb8cCA/edit?usp=sharing"",""ศรีสะเกษ!J403"")"),5)</f>
        <v>5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IFERROR(__xludf.DUMMYFUNCTION("IMPORTRANGE(""https://docs.google.com/spreadsheets/d/1XL5vhW3sbDhbH9Cz0tuDiY8C3ctxq1tqvaCgkFb8cCA/edit?usp=sharing"",""ศรีสะเกษ!I404"")"),0)</f>
        <v>0</v>
      </c>
      <c r="J509" s="170">
        <f ca="1">IFERROR(__xludf.DUMMYFUNCTION("IMPORTRANGE(""https://docs.google.com/spreadsheets/d/1XL5vhW3sbDhbH9Cz0tuDiY8C3ctxq1tqvaCgkFb8cCA/edit?usp=sharing"",""ศรีสะเกษ!J404"")"),2)</f>
        <v>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IFERROR(__xludf.DUMMYFUNCTION("IMPORTRANGE(""https://docs.google.com/spreadsheets/d/1XL5vhW3sbDhbH9Cz0tuDiY8C3ctxq1tqvaCgkFb8cCA/edit?usp=sharing"",""ศรีสะเกษ!I405"")"),0)</f>
        <v>0</v>
      </c>
      <c r="J510" s="207">
        <f ca="1">IFERROR(__xludf.DUMMYFUNCTION("IMPORTRANGE(""https://docs.google.com/spreadsheets/d/1XL5vhW3sbDhbH9Cz0tuDiY8C3ctxq1tqvaCgkFb8cCA/edit?usp=sharing"",""ศรีสะเกษ!J405"")"),0)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IFERROR(__xludf.DUMMYFUNCTION("IMPORTRANGE(""https://docs.google.com/spreadsheets/d/1XL5vhW3sbDhbH9Cz0tuDiY8C3ctxq1tqvaCgkFb8cCA/edit?usp=sharing"",""ศรีสะเกษ!I406"")"),0)</f>
        <v>0</v>
      </c>
      <c r="J511" s="207">
        <f ca="1">IFERROR(__xludf.DUMMYFUNCTION("IMPORTRANGE(""https://docs.google.com/spreadsheets/d/1XL5vhW3sbDhbH9Cz0tuDiY8C3ctxq1tqvaCgkFb8cCA/edit?usp=sharing"",""ศรีสะเกษ!J406"")"),0)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IFERROR(__xludf.DUMMYFUNCTION("IMPORTRANGE(""https://docs.google.com/spreadsheets/d/1XL5vhW3sbDhbH9Cz0tuDiY8C3ctxq1tqvaCgkFb8cCA/edit?usp=sharing"",""ศรีสะเกษ!I407"")"),0)</f>
        <v>0</v>
      </c>
      <c r="J512" s="207">
        <f ca="1">IFERROR(__xludf.DUMMYFUNCTION("IMPORTRANGE(""https://docs.google.com/spreadsheets/d/1XL5vhW3sbDhbH9Cz0tuDiY8C3ctxq1tqvaCgkFb8cCA/edit?usp=sharing"",""ศรีสะเกษ!J407"")"),5)</f>
        <v>5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IFERROR(__xludf.DUMMYFUNCTION("IMPORTRANGE(""https://docs.google.com/spreadsheets/d/1XL5vhW3sbDhbH9Cz0tuDiY8C3ctxq1tqvaCgkFb8cCA/edit?usp=sharing"",""ศรีสะเกษ!I408"")"),0)</f>
        <v>0</v>
      </c>
      <c r="J513" s="207">
        <f ca="1">IFERROR(__xludf.DUMMYFUNCTION("IMPORTRANGE(""https://docs.google.com/spreadsheets/d/1XL5vhW3sbDhbH9Cz0tuDiY8C3ctxq1tqvaCgkFb8cCA/edit?usp=sharing"",""ศรีสะเกษ!J408"")"),2)</f>
        <v>2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IFERROR(__xludf.DUMMYFUNCTION("IMPORTRANGE(""https://docs.google.com/spreadsheets/d/1XL5vhW3sbDhbH9Cz0tuDiY8C3ctxq1tqvaCgkFb8cCA/edit?usp=sharing"",""ศรีสะเกษ!I409"")"),0)</f>
        <v>0</v>
      </c>
      <c r="J514" s="207">
        <f ca="1">IFERROR(__xludf.DUMMYFUNCTION("IMPORTRANGE(""https://docs.google.com/spreadsheets/d/1XL5vhW3sbDhbH9Cz0tuDiY8C3ctxq1tqvaCgkFb8cCA/edit?usp=sharing"",""ศรีสะเกษ!J409"")"),805)</f>
        <v>805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IFERROR(__xludf.DUMMYFUNCTION("IMPORTRANGE(""https://docs.google.com/spreadsheets/d/1XL5vhW3sbDhbH9Cz0tuDiY8C3ctxq1tqvaCgkFb8cCA/edit?usp=sharing"",""ศรีสะเกษ!I410"")"),0)</f>
        <v>0</v>
      </c>
      <c r="J515" s="207">
        <f ca="1">IFERROR(__xludf.DUMMYFUNCTION("IMPORTRANGE(""https://docs.google.com/spreadsheets/d/1XL5vhW3sbDhbH9Cz0tuDiY8C3ctxq1tqvaCgkFb8cCA/edit?usp=sharing"",""ศรีสะเกษ!J410"")"),247)</f>
        <v>247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IFERROR(__xludf.DUMMYFUNCTION("IMPORTRANGE(""https://docs.google.com/spreadsheets/d/1XL5vhW3sbDhbH9Cz0tuDiY8C3ctxq1tqvaCgkFb8cCA/edit?usp=sharing"",""ศรีสะเกษ!I411"")"),0)</f>
        <v>0</v>
      </c>
      <c r="J516" s="276">
        <f ca="1">IFERROR(__xludf.DUMMYFUNCTION("IMPORTRANGE(""https://docs.google.com/spreadsheets/d/1XL5vhW3sbDhbH9Cz0tuDiY8C3ctxq1tqvaCgkFb8cCA/edit?usp=sharing"",""ศรีสะเกษ!J411"")"),0)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IFERROR(__xludf.DUMMYFUNCTION("IMPORTRANGE(""https://docs.google.com/spreadsheets/d/1XL5vhW3sbDhbH9Cz0tuDiY8C3ctxq1tqvaCgkFb8cCA/edit?usp=sharing"",""ศรีสะเกษ!I412"")"),0)</f>
        <v>0</v>
      </c>
      <c r="J517" s="292">
        <f ca="1">IFERROR(__xludf.DUMMYFUNCTION("IMPORTRANGE(""https://docs.google.com/spreadsheets/d/1XL5vhW3sbDhbH9Cz0tuDiY8C3ctxq1tqvaCgkFb8cCA/edit?usp=sharing"",""ศรีสะเกษ!J412"")"),0)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IFERROR(__xludf.DUMMYFUNCTION("IMPORTRANGE(""https://docs.google.com/spreadsheets/d/1XL5vhW3sbDhbH9Cz0tuDiY8C3ctxq1tqvaCgkFb8cCA/edit?usp=sharing"",""ศรีสะเกษ!I413"")"),0)</f>
        <v>0</v>
      </c>
      <c r="J518" s="292">
        <f ca="1">IFERROR(__xludf.DUMMYFUNCTION("IMPORTRANGE(""https://docs.google.com/spreadsheets/d/1XL5vhW3sbDhbH9Cz0tuDiY8C3ctxq1tqvaCgkFb8cCA/edit?usp=sharing"",""ศรีสะเกษ!J413"")"),0)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IFERROR(__xludf.DUMMYFUNCTION("IMPORTRANGE(""https://docs.google.com/spreadsheets/d/1XL5vhW3sbDhbH9Cz0tuDiY8C3ctxq1tqvaCgkFb8cCA/edit?usp=sharing"",""ศรีสะเกษ!I414"")"),0)</f>
        <v>0</v>
      </c>
      <c r="J519" s="197">
        <f ca="1">IFERROR(__xludf.DUMMYFUNCTION("IMPORTRANGE(""https://docs.google.com/spreadsheets/d/1XL5vhW3sbDhbH9Cz0tuDiY8C3ctxq1tqvaCgkFb8cCA/edit?usp=sharing"",""ศรีสะเกษ!J414"")"),0)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IFERROR(__xludf.DUMMYFUNCTION("IMPORTRANGE(""https://docs.google.com/spreadsheets/d/1XL5vhW3sbDhbH9Cz0tuDiY8C3ctxq1tqvaCgkFb8cCA/edit?usp=sharing"",""ศรีสะเกษ!I415"")"),0)</f>
        <v>0</v>
      </c>
      <c r="J520" s="197">
        <f ca="1">IFERROR(__xludf.DUMMYFUNCTION("IMPORTRANGE(""https://docs.google.com/spreadsheets/d/1XL5vhW3sbDhbH9Cz0tuDiY8C3ctxq1tqvaCgkFb8cCA/edit?usp=sharing"",""ศรีสะเกษ!J415"")"),0)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IFERROR(__xludf.DUMMYFUNCTION("IMPORTRANGE(""https://docs.google.com/spreadsheets/d/1XL5vhW3sbDhbH9Cz0tuDiY8C3ctxq1tqvaCgkFb8cCA/edit?usp=sharing"",""ศรีสะเกษ!I416"")"),0)</f>
        <v>0</v>
      </c>
      <c r="J521" s="197">
        <f ca="1">IFERROR(__xludf.DUMMYFUNCTION("IMPORTRANGE(""https://docs.google.com/spreadsheets/d/1XL5vhW3sbDhbH9Cz0tuDiY8C3ctxq1tqvaCgkFb8cCA/edit?usp=sharing"",""ศรีสะเกษ!J416"")"),0)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IFERROR(__xludf.DUMMYFUNCTION("IMPORTRANGE(""https://docs.google.com/spreadsheets/d/1XL5vhW3sbDhbH9Cz0tuDiY8C3ctxq1tqvaCgkFb8cCA/edit?usp=sharing"",""ศรีสะเกษ!I417"")"),0)</f>
        <v>0</v>
      </c>
      <c r="J522" s="197">
        <f ca="1">IFERROR(__xludf.DUMMYFUNCTION("IMPORTRANGE(""https://docs.google.com/spreadsheets/d/1XL5vhW3sbDhbH9Cz0tuDiY8C3ctxq1tqvaCgkFb8cCA/edit?usp=sharing"",""ศรีสะเกษ!J417"")"),0)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IFERROR(__xludf.DUMMYFUNCTION("IMPORTRANGE(""https://docs.google.com/spreadsheets/d/1XL5vhW3sbDhbH9Cz0tuDiY8C3ctxq1tqvaCgkFb8cCA/edit?usp=sharing"",""ศรีสะเกษ!I418"")"),0)</f>
        <v>0</v>
      </c>
      <c r="J523" s="197">
        <f ca="1">IFERROR(__xludf.DUMMYFUNCTION("IMPORTRANGE(""https://docs.google.com/spreadsheets/d/1XL5vhW3sbDhbH9Cz0tuDiY8C3ctxq1tqvaCgkFb8cCA/edit?usp=sharing"",""ศรีสะเกษ!J418"")"),0)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IFERROR(__xludf.DUMMYFUNCTION("IMPORTRANGE(""https://docs.google.com/spreadsheets/d/1XL5vhW3sbDhbH9Cz0tuDiY8C3ctxq1tqvaCgkFb8cCA/edit?usp=sharing"",""ศรีสะเกษ!I419"")"),0)</f>
        <v>0</v>
      </c>
      <c r="J524" s="197">
        <f ca="1">IFERROR(__xludf.DUMMYFUNCTION("IMPORTRANGE(""https://docs.google.com/spreadsheets/d/1XL5vhW3sbDhbH9Cz0tuDiY8C3ctxq1tqvaCgkFb8cCA/edit?usp=sharing"",""ศรีสะเกษ!J419"")"),0)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IFERROR(__xludf.DUMMYFUNCTION("IMPORTRANGE(""https://docs.google.com/spreadsheets/d/1XL5vhW3sbDhbH9Cz0tuDiY8C3ctxq1tqvaCgkFb8cCA/edit?usp=sharing"",""ศรีสะเกษ!I420"")"),0)</f>
        <v>0</v>
      </c>
      <c r="J525" s="292">
        <f ca="1">IFERROR(__xludf.DUMMYFUNCTION("IMPORTRANGE(""https://docs.google.com/spreadsheets/d/1XL5vhW3sbDhbH9Cz0tuDiY8C3ctxq1tqvaCgkFb8cCA/edit?usp=sharing"",""ศรีสะเกษ!J420"")"),0)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IFERROR(__xludf.DUMMYFUNCTION("IMPORTRANGE(""https://docs.google.com/spreadsheets/d/1XL5vhW3sbDhbH9Cz0tuDiY8C3ctxq1tqvaCgkFb8cCA/edit?usp=sharing"",""ศรีสะเกษ!I421"")"),0)</f>
        <v>0</v>
      </c>
      <c r="J526" s="292">
        <f ca="1">IFERROR(__xludf.DUMMYFUNCTION("IMPORTRANGE(""https://docs.google.com/spreadsheets/d/1XL5vhW3sbDhbH9Cz0tuDiY8C3ctxq1tqvaCgkFb8cCA/edit?usp=sharing"",""ศรีสะเกษ!J421"")"),0)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IFERROR(__xludf.DUMMYFUNCTION("IMPORTRANGE(""https://docs.google.com/spreadsheets/d/1XL5vhW3sbDhbH9Cz0tuDiY8C3ctxq1tqvaCgkFb8cCA/edit?usp=sharing"",""ศรีสะเกษ!I422"")"),0)</f>
        <v>0</v>
      </c>
      <c r="J527" s="207">
        <f ca="1">IFERROR(__xludf.DUMMYFUNCTION("IMPORTRANGE(""https://docs.google.com/spreadsheets/d/1XL5vhW3sbDhbH9Cz0tuDiY8C3ctxq1tqvaCgkFb8cCA/edit?usp=sharing"",""ศรีสะเกษ!J422"")"),0)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IFERROR(__xludf.DUMMYFUNCTION("IMPORTRANGE(""https://docs.google.com/spreadsheets/d/1XL5vhW3sbDhbH9Cz0tuDiY8C3ctxq1tqvaCgkFb8cCA/edit?usp=sharing"",""ศรีสะเกษ!I423"")"),0)</f>
        <v>0</v>
      </c>
      <c r="J528" s="207">
        <f ca="1">IFERROR(__xludf.DUMMYFUNCTION("IMPORTRANGE(""https://docs.google.com/spreadsheets/d/1XL5vhW3sbDhbH9Cz0tuDiY8C3ctxq1tqvaCgkFb8cCA/edit?usp=sharing"",""ศรีสะเกษ!J423"")"),0)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IFERROR(__xludf.DUMMYFUNCTION("IMPORTRANGE(""https://docs.google.com/spreadsheets/d/1XL5vhW3sbDhbH9Cz0tuDiY8C3ctxq1tqvaCgkFb8cCA/edit?usp=sharing"",""ศรีสะเกษ!I424"")"),0)</f>
        <v>0</v>
      </c>
      <c r="J529" s="207">
        <f ca="1">IFERROR(__xludf.DUMMYFUNCTION("IMPORTRANGE(""https://docs.google.com/spreadsheets/d/1XL5vhW3sbDhbH9Cz0tuDiY8C3ctxq1tqvaCgkFb8cCA/edit?usp=sharing"",""ศรีสะเกษ!J424"")"),0)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IFERROR(__xludf.DUMMYFUNCTION("IMPORTRANGE(""https://docs.google.com/spreadsheets/d/1XL5vhW3sbDhbH9Cz0tuDiY8C3ctxq1tqvaCgkFb8cCA/edit?usp=sharing"",""ศรีสะเกษ!I425"")"),0)</f>
        <v>0</v>
      </c>
      <c r="J530" s="207">
        <f ca="1">IFERROR(__xludf.DUMMYFUNCTION("IMPORTRANGE(""https://docs.google.com/spreadsheets/d/1XL5vhW3sbDhbH9Cz0tuDiY8C3ctxq1tqvaCgkFb8cCA/edit?usp=sharing"",""ศรีสะเกษ!J425"")"),0)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IFERROR(__xludf.DUMMYFUNCTION("IMPORTRANGE(""https://docs.google.com/spreadsheets/d/1XL5vhW3sbDhbH9Cz0tuDiY8C3ctxq1tqvaCgkFb8cCA/edit?usp=sharing"",""ศรีสะเกษ!I426"")"),0)</f>
        <v>0</v>
      </c>
      <c r="J531" s="207">
        <f ca="1">IFERROR(__xludf.DUMMYFUNCTION("IMPORTRANGE(""https://docs.google.com/spreadsheets/d/1XL5vhW3sbDhbH9Cz0tuDiY8C3ctxq1tqvaCgkFb8cCA/edit?usp=sharing"",""ศรีสะเกษ!J426"")"),0)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IFERROR(__xludf.DUMMYFUNCTION("IMPORTRANGE(""https://docs.google.com/spreadsheets/d/1XL5vhW3sbDhbH9Cz0tuDiY8C3ctxq1tqvaCgkFb8cCA/edit?usp=sharing"",""ศรีสะเกษ!I427"")"),0)</f>
        <v>0</v>
      </c>
      <c r="J532" s="474">
        <f ca="1">IFERROR(__xludf.DUMMYFUNCTION("IMPORTRANGE(""https://docs.google.com/spreadsheets/d/1XL5vhW3sbDhbH9Cz0tuDiY8C3ctxq1tqvaCgkFb8cCA/edit?usp=sharing"",""ศรีสะเกษ!J427"")"),0)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IFERROR(__xludf.DUMMYFUNCTION("IMPORTRANGE(""https://docs.google.com/spreadsheets/d/1XL5vhW3sbDhbH9Cz0tuDiY8C3ctxq1tqvaCgkFb8cCA/edit?usp=sharing"",""ศรีสะเกษ!I428"")"),20)</f>
        <v>20</v>
      </c>
      <c r="J533" s="418">
        <f ca="1">IFERROR(__xludf.DUMMYFUNCTION("IMPORTRANGE(""https://docs.google.com/spreadsheets/d/1XL5vhW3sbDhbH9Cz0tuDiY8C3ctxq1tqvaCgkFb8cCA/edit?usp=sharing"",""ศรีสะเกษ!J428"")"),0)</f>
        <v>0</v>
      </c>
      <c r="K533" s="419">
        <f ca="1">IF(I533&gt;0,J533*100/I533,0)</f>
        <v>0</v>
      </c>
      <c r="L533" s="420">
        <f ca="1">IFERROR(__xludf.DUMMYFUNCTION("IMPORTRANGE(""https://docs.google.com/spreadsheets/d/1XL5vhW3sbDhbH9Cz0tuDiY8C3ctxq1tqvaCgkFb8cCA/edit?usp=sharing"",""ศรีสะเกษ!L428"")"),32640)</f>
        <v>32640</v>
      </c>
      <c r="M533" s="420"/>
      <c r="N533" s="420">
        <f ca="1">IFERROR(__xludf.DUMMYFUNCTION("IMPORTRANGE(""https://docs.google.com/spreadsheets/d/1XL5vhW3sbDhbH9Cz0tuDiY8C3ctxq1tqvaCgkFb8cCA/edit?usp=sharing"",""ศรีสะเกษ!M428"")"),4120)</f>
        <v>4120</v>
      </c>
      <c r="O533" s="420">
        <f t="shared" ref="O533:O537" ca="1" si="118">+IF(L533&gt;0,N533*100/L533,0)</f>
        <v>12.622549019607844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IFERROR(__xludf.DUMMYFUNCTION("IMPORTRANGE(""https://docs.google.com/spreadsheets/d/1XL5vhW3sbDhbH9Cz0tuDiY8C3ctxq1tqvaCgkFb8cCA/edit?usp=sharing"",""ศรีสะเกษ!L429"")"),0)</f>
        <v>0</v>
      </c>
      <c r="M534" s="172"/>
      <c r="N534" s="178">
        <f ca="1">IFERROR(__xludf.DUMMYFUNCTION("IMPORTRANGE(""https://docs.google.com/spreadsheets/d/1XL5vhW3sbDhbH9Cz0tuDiY8C3ctxq1tqvaCgkFb8cCA/edit?usp=sharing"",""ศรีสะเกษ!M429"")"),0)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IFERROR(__xludf.DUMMYFUNCTION("IMPORTRANGE(""https://docs.google.com/spreadsheets/d/1XL5vhW3sbDhbH9Cz0tuDiY8C3ctxq1tqvaCgkFb8cCA/edit?usp=sharing"",""ศรีสะเกษ!L430"")"),32640)</f>
        <v>32640</v>
      </c>
      <c r="M535" s="173"/>
      <c r="N535" s="178">
        <f ca="1">IFERROR(__xludf.DUMMYFUNCTION("IMPORTRANGE(""https://docs.google.com/spreadsheets/d/1XL5vhW3sbDhbH9Cz0tuDiY8C3ctxq1tqvaCgkFb8cCA/edit?usp=sharing"",""ศรีสะเกษ!M430"")"),4120)</f>
        <v>4120</v>
      </c>
      <c r="O535" s="178">
        <f t="shared" ca="1" si="118"/>
        <v>12.622549019607844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IFERROR(__xludf.DUMMYFUNCTION("IMPORTRANGE(""https://docs.google.com/spreadsheets/d/1XL5vhW3sbDhbH9Cz0tuDiY8C3ctxq1tqvaCgkFb8cCA/edit?usp=sharing"",""ศรีสะเกษ!L431"")"),0)</f>
        <v>0</v>
      </c>
      <c r="M536" s="178"/>
      <c r="N536" s="178">
        <f ca="1">IFERROR(__xludf.DUMMYFUNCTION("IMPORTRANGE(""https://docs.google.com/spreadsheets/d/1XL5vhW3sbDhbH9Cz0tuDiY8C3ctxq1tqvaCgkFb8cCA/edit?usp=sharing"",""ศรีสะเกษ!M431"")"),0)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IFERROR(__xludf.DUMMYFUNCTION("IMPORTRANGE(""https://docs.google.com/spreadsheets/d/1XL5vhW3sbDhbH9Cz0tuDiY8C3ctxq1tqvaCgkFb8cCA/edit?usp=sharing"",""ศรีสะเกษ!L432"")"),32640)</f>
        <v>32640</v>
      </c>
      <c r="M537" s="178"/>
      <c r="N537" s="178">
        <f ca="1">IFERROR(__xludf.DUMMYFUNCTION("IMPORTRANGE(""https://docs.google.com/spreadsheets/d/1XL5vhW3sbDhbH9Cz0tuDiY8C3ctxq1tqvaCgkFb8cCA/edit?usp=sharing"",""ศรีสะเกษ!M432"")"),4120)</f>
        <v>4120</v>
      </c>
      <c r="O537" s="178">
        <f t="shared" ca="1" si="118"/>
        <v>12.622549019607844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IFERROR(__xludf.DUMMYFUNCTION("IMPORTRANGE(""https://docs.google.com/spreadsheets/d/1XL5vhW3sbDhbH9Cz0tuDiY8C3ctxq1tqvaCgkFb8cCA/edit?usp=sharing"",""ศรีสะเกษ!M433"")"),0)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IFERROR(__xludf.DUMMYFUNCTION("IMPORTRANGE(""https://docs.google.com/spreadsheets/d/1XL5vhW3sbDhbH9Cz0tuDiY8C3ctxq1tqvaCgkFb8cCA/edit?usp=sharing"",""ศรีสะเกษ!M434"")"),2400)</f>
        <v>2400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IFERROR(__xludf.DUMMYFUNCTION("IMPORTRANGE(""https://docs.google.com/spreadsheets/d/1XL5vhW3sbDhbH9Cz0tuDiY8C3ctxq1tqvaCgkFb8cCA/edit?usp=sharing"",""ศรีสะเกษ!M435"")"),0)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IFERROR(__xludf.DUMMYFUNCTION("IMPORTRANGE(""https://docs.google.com/spreadsheets/d/1XL5vhW3sbDhbH9Cz0tuDiY8C3ctxq1tqvaCgkFb8cCA/edit?usp=sharing"",""ศรีสะเกษ!M436"")"),1720)</f>
        <v>1720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IFERROR(__xludf.DUMMYFUNCTION("IMPORTRANGE(""https://docs.google.com/spreadsheets/d/1XL5vhW3sbDhbH9Cz0tuDiY8C3ctxq1tqvaCgkFb8cCA/edit?usp=sharing"",""ศรีสะเกษ!J438"")"),0)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IFERROR(__xludf.DUMMYFUNCTION("IMPORTRANGE(""https://docs.google.com/spreadsheets/d/1XL5vhW3sbDhbH9Cz0tuDiY8C3ctxq1tqvaCgkFb8cCA/edit?usp=sharing"",""ศรีสะเกษ!J439"")"),1)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IFERROR(__xludf.DUMMYFUNCTION("IMPORTRANGE(""https://docs.google.com/spreadsheets/d/1XL5vhW3sbDhbH9Cz0tuDiY8C3ctxq1tqvaCgkFb8cCA/edit?usp=sharing"",""ศรีสะเกษ!J440"")"),0)</f>
        <v>0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IFERROR(__xludf.DUMMYFUNCTION("IMPORTRANGE(""https://docs.google.com/spreadsheets/d/1XL5vhW3sbDhbH9Cz0tuDiY8C3ctxq1tqvaCgkFb8cCA/edit?usp=sharing"",""ศรีสะเกษ!J441"")"),0)</f>
        <v>0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IFERROR(__xludf.DUMMYFUNCTION("IMPORTRANGE(""https://docs.google.com/spreadsheets/d/1XL5vhW3sbDhbH9Cz0tuDiY8C3ctxq1tqvaCgkFb8cCA/edit?usp=sharing"",""ศรีสะเกษ!I442"")"),20)</f>
        <v>20</v>
      </c>
      <c r="J547" s="198">
        <f ca="1">IFERROR(__xludf.DUMMYFUNCTION("IMPORTRANGE(""https://docs.google.com/spreadsheets/d/1XL5vhW3sbDhbH9Cz0tuDiY8C3ctxq1tqvaCgkFb8cCA/edit?usp=sharing"",""ศรีสะเกษ!J442"")"),0)</f>
        <v>0</v>
      </c>
      <c r="K547" s="171">
        <f t="shared" ref="K547:K548" ca="1" si="119">IF(I547&gt;0,J547*100/I547,0)</f>
        <v>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IFERROR(__xludf.DUMMYFUNCTION("IMPORTRANGE(""https://docs.google.com/spreadsheets/d/1XL5vhW3sbDhbH9Cz0tuDiY8C3ctxq1tqvaCgkFb8cCA/edit?usp=sharing"",""ศรีสะเกษ!J166"")"),0)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IFERROR(__xludf.DUMMYFUNCTION("IMPORTRANGE(""https://docs.google.com/spreadsheets/d/1XL5vhW3sbDhbH9Cz0tuDiY8C3ctxq1tqvaCgkFb8cCA/edit?usp=sharing"",""ศรีสะเกษ!J444"")"),0)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IFERROR(__xludf.DUMMYFUNCTION("IMPORTRANGE(""https://docs.google.com/spreadsheets/d/1XL5vhW3sbDhbH9Cz0tuDiY8C3ctxq1tqvaCgkFb8cCA/edit?usp=sharing"",""ศรีสะเกษ!J445"")"),0)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IFERROR(__xludf.DUMMYFUNCTION("IMPORTRANGE(""https://docs.google.com/spreadsheets/d/1XL5vhW3sbDhbH9Cz0tuDiY8C3ctxq1tqvaCgkFb8cCA/edit?usp=sharing"",""ศรีสะเกษ!I446"")"),0)</f>
        <v>0</v>
      </c>
      <c r="J551" s="418">
        <f ca="1">IFERROR(__xludf.DUMMYFUNCTION("IMPORTRANGE(""https://docs.google.com/spreadsheets/d/1XL5vhW3sbDhbH9Cz0tuDiY8C3ctxq1tqvaCgkFb8cCA/edit?usp=sharing"",""ศรีสะเกษ!J446"")"),0)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IFERROR(__xludf.DUMMYFUNCTION("IMPORTRANGE(""https://docs.google.com/spreadsheets/d/1XL5vhW3sbDhbH9Cz0tuDiY8C3ctxq1tqvaCgkFb8cCA/edit?usp=sharing"",""ศรีสะเกษ!L446"")"),0)</f>
        <v>0</v>
      </c>
      <c r="M551" s="420"/>
      <c r="N551" s="420">
        <f ca="1">IFERROR(__xludf.DUMMYFUNCTION("IMPORTRANGE(""https://docs.google.com/spreadsheets/d/1XL5vhW3sbDhbH9Cz0tuDiY8C3ctxq1tqvaCgkFb8cCA/edit?usp=sharing"",""ศรีสะเกษ!M446"")"),0)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IFERROR(__xludf.DUMMYFUNCTION("IMPORTRANGE(""https://docs.google.com/spreadsheets/d/1XL5vhW3sbDhbH9Cz0tuDiY8C3ctxq1tqvaCgkFb8cCA/edit?usp=sharing"",""ศรีสะเกษ!L447"")"),0)</f>
        <v>0</v>
      </c>
      <c r="M552" s="172"/>
      <c r="N552" s="178">
        <f ca="1">IFERROR(__xludf.DUMMYFUNCTION("IMPORTRANGE(""https://docs.google.com/spreadsheets/d/1XL5vhW3sbDhbH9Cz0tuDiY8C3ctxq1tqvaCgkFb8cCA/edit?usp=sharing"",""ศรีสะเกษ!M447"")"),0)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IFERROR(__xludf.DUMMYFUNCTION("IMPORTRANGE(""https://docs.google.com/spreadsheets/d/1XL5vhW3sbDhbH9Cz0tuDiY8C3ctxq1tqvaCgkFb8cCA/edit?usp=sharing"",""ศรีสะเกษ!L448"")"),0)</f>
        <v>0</v>
      </c>
      <c r="M553" s="173"/>
      <c r="N553" s="178">
        <f ca="1">IFERROR(__xludf.DUMMYFUNCTION("IMPORTRANGE(""https://docs.google.com/spreadsheets/d/1XL5vhW3sbDhbH9Cz0tuDiY8C3ctxq1tqvaCgkFb8cCA/edit?usp=sharing"",""ศรีสะเกษ!M448"")"),0)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IFERROR(__xludf.DUMMYFUNCTION("IMPORTRANGE(""https://docs.google.com/spreadsheets/d/1XL5vhW3sbDhbH9Cz0tuDiY8C3ctxq1tqvaCgkFb8cCA/edit?usp=sharing"",""ศรีสะเกษ!L449"")"),0)</f>
        <v>0</v>
      </c>
      <c r="M554" s="178"/>
      <c r="N554" s="178">
        <f ca="1">IFERROR(__xludf.DUMMYFUNCTION("IMPORTRANGE(""https://docs.google.com/spreadsheets/d/1XL5vhW3sbDhbH9Cz0tuDiY8C3ctxq1tqvaCgkFb8cCA/edit?usp=sharing"",""ศรีสะเกษ!M449"")"),0)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IFERROR(__xludf.DUMMYFUNCTION("IMPORTRANGE(""https://docs.google.com/spreadsheets/d/1XL5vhW3sbDhbH9Cz0tuDiY8C3ctxq1tqvaCgkFb8cCA/edit?usp=sharing"",""ศรีสะเกษ!L450"")"),0)</f>
        <v>0</v>
      </c>
      <c r="M555" s="178"/>
      <c r="N555" s="178">
        <f ca="1">IFERROR(__xludf.DUMMYFUNCTION("IMPORTRANGE(""https://docs.google.com/spreadsheets/d/1XL5vhW3sbDhbH9Cz0tuDiY8C3ctxq1tqvaCgkFb8cCA/edit?usp=sharing"",""ศรีสะเกษ!M450"")"),0)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IFERROR(__xludf.DUMMYFUNCTION("IMPORTRANGE(""https://docs.google.com/spreadsheets/d/1XL5vhW3sbDhbH9Cz0tuDiY8C3ctxq1tqvaCgkFb8cCA/edit?usp=sharing"",""ศรีสะเกษ!M451"")"),0)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IFERROR(__xludf.DUMMYFUNCTION("IMPORTRANGE(""https://docs.google.com/spreadsheets/d/1XL5vhW3sbDhbH9Cz0tuDiY8C3ctxq1tqvaCgkFb8cCA/edit?usp=sharing"",""ศรีสะเกษ!M452"")"),0)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IFERROR(__xludf.DUMMYFUNCTION("IMPORTRANGE(""https://docs.google.com/spreadsheets/d/1XL5vhW3sbDhbH9Cz0tuDiY8C3ctxq1tqvaCgkFb8cCA/edit?usp=sharing"",""ศรีสะเกษ!M453"")"),0)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IFERROR(__xludf.DUMMYFUNCTION("IMPORTRANGE(""https://docs.google.com/spreadsheets/d/1XL5vhW3sbDhbH9Cz0tuDiY8C3ctxq1tqvaCgkFb8cCA/edit?usp=sharing"",""ศรีสะเกษ!M454"")"),0)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IFERROR(__xludf.DUMMYFUNCTION("IMPORTRANGE(""https://docs.google.com/spreadsheets/d/1XL5vhW3sbDhbH9Cz0tuDiY8C3ctxq1tqvaCgkFb8cCA/edit?usp=sharing"",""ศรีสะเกษ!I455"")"),0)</f>
        <v>0</v>
      </c>
      <c r="J560" s="170">
        <f ca="1">IFERROR(__xludf.DUMMYFUNCTION("IMPORTRANGE(""https://docs.google.com/spreadsheets/d/1XL5vhW3sbDhbH9Cz0tuDiY8C3ctxq1tqvaCgkFb8cCA/edit?usp=sharing"",""ศรีสะเกษ!J455"")"),0)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IFERROR(__xludf.DUMMYFUNCTION("IMPORTRANGE(""https://docs.google.com/spreadsheets/d/1XL5vhW3sbDhbH9Cz0tuDiY8C3ctxq1tqvaCgkFb8cCA/edit?usp=sharing"",""ศรีสะเกษ!I456"")"),0)</f>
        <v>0</v>
      </c>
      <c r="J561" s="213">
        <f ca="1">IFERROR(__xludf.DUMMYFUNCTION("IMPORTRANGE(""https://docs.google.com/spreadsheets/d/1XL5vhW3sbDhbH9Cz0tuDiY8C3ctxq1tqvaCgkFb8cCA/edit?usp=sharing"",""ศรีสะเกษ!J456"")"),0)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IFERROR(__xludf.DUMMYFUNCTION("IMPORTRANGE(""https://docs.google.com/spreadsheets/d/1XL5vhW3sbDhbH9Cz0tuDiY8C3ctxq1tqvaCgkFb8cCA/edit?usp=sharing"",""ศรีสะเกษ!J457"")"),"")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IFERROR(__xludf.DUMMYFUNCTION("IMPORTRANGE(""https://docs.google.com/spreadsheets/d/1XL5vhW3sbDhbH9Cz0tuDiY8C3ctxq1tqvaCgkFb8cCA/edit?usp=sharing"",""ศรีสะเกษ!J458"")"),"")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IFERROR(__xludf.DUMMYFUNCTION("IMPORTRANGE(""https://docs.google.com/spreadsheets/d/1XL5vhW3sbDhbH9Cz0tuDiY8C3ctxq1tqvaCgkFb8cCA/edit?usp=sharing"",""ศรีสะเกษ!I459"")"),6600)</f>
        <v>6600</v>
      </c>
      <c r="J564" s="379">
        <f ca="1">IFERROR(__xludf.DUMMYFUNCTION("IMPORTRANGE(""https://docs.google.com/spreadsheets/d/1XL5vhW3sbDhbH9Cz0tuDiY8C3ctxq1tqvaCgkFb8cCA/edit?usp=sharing"",""ศรีสะเกษ!J459"")"),2734)</f>
        <v>2734</v>
      </c>
      <c r="K564" s="380">
        <f t="shared" ca="1" si="121"/>
        <v>41.424242424242422</v>
      </c>
      <c r="L564" s="381">
        <f ca="1">IFERROR(__xludf.DUMMYFUNCTION("IMPORTRANGE(""https://docs.google.com/spreadsheets/d/1XL5vhW3sbDhbH9Cz0tuDiY8C3ctxq1tqvaCgkFb8cCA/edit?usp=sharing"",""ศรีสะเกษ!L459"")"),194800)</f>
        <v>194800</v>
      </c>
      <c r="M564" s="381"/>
      <c r="N564" s="381">
        <f ca="1">IFERROR(__xludf.DUMMYFUNCTION("IMPORTRANGE(""https://docs.google.com/spreadsheets/d/1XL5vhW3sbDhbH9Cz0tuDiY8C3ctxq1tqvaCgkFb8cCA/edit?usp=sharing"",""ศรีสะเกษ!M459"")"),10673.41)</f>
        <v>10673.41</v>
      </c>
      <c r="O564" s="381">
        <f t="shared" ref="O564:O568" ca="1" si="122">+IF(L564&gt;0,N564*100/L564,0)</f>
        <v>5.4791632443531828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IFERROR(__xludf.DUMMYFUNCTION("IMPORTRANGE(""https://docs.google.com/spreadsheets/d/1XL5vhW3sbDhbH9Cz0tuDiY8C3ctxq1tqvaCgkFb8cCA/edit?usp=sharing"",""ศรีสะเกษ!L460"")"),0)</f>
        <v>0</v>
      </c>
      <c r="M565" s="172"/>
      <c r="N565" s="178">
        <f ca="1">IFERROR(__xludf.DUMMYFUNCTION("IMPORTRANGE(""https://docs.google.com/spreadsheets/d/1XL5vhW3sbDhbH9Cz0tuDiY8C3ctxq1tqvaCgkFb8cCA/edit?usp=sharing"",""ศรีสะเกษ!M460"")"),0)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IFERROR(__xludf.DUMMYFUNCTION("IMPORTRANGE(""https://docs.google.com/spreadsheets/d/1XL5vhW3sbDhbH9Cz0tuDiY8C3ctxq1tqvaCgkFb8cCA/edit?usp=sharing"",""ศรีสะเกษ!L461"")"),194800)</f>
        <v>194800</v>
      </c>
      <c r="M566" s="173"/>
      <c r="N566" s="178">
        <f ca="1">IFERROR(__xludf.DUMMYFUNCTION("IMPORTRANGE(""https://docs.google.com/spreadsheets/d/1XL5vhW3sbDhbH9Cz0tuDiY8C3ctxq1tqvaCgkFb8cCA/edit?usp=sharing"",""ศรีสะเกษ!M461"")"),10673.41)</f>
        <v>10673.41</v>
      </c>
      <c r="O566" s="178">
        <f t="shared" ca="1" si="122"/>
        <v>5.4791632443531828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IFERROR(__xludf.DUMMYFUNCTION("IMPORTRANGE(""https://docs.google.com/spreadsheets/d/1XL5vhW3sbDhbH9Cz0tuDiY8C3ctxq1tqvaCgkFb8cCA/edit?usp=sharing"",""ศรีสะเกษ!L462"")"),0)</f>
        <v>0</v>
      </c>
      <c r="M567" s="178"/>
      <c r="N567" s="178">
        <f ca="1">IFERROR(__xludf.DUMMYFUNCTION("IMPORTRANGE(""https://docs.google.com/spreadsheets/d/1XL5vhW3sbDhbH9Cz0tuDiY8C3ctxq1tqvaCgkFb8cCA/edit?usp=sharing"",""ศรีสะเกษ!M462"")"),0)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IFERROR(__xludf.DUMMYFUNCTION("IMPORTRANGE(""https://docs.google.com/spreadsheets/d/1XL5vhW3sbDhbH9Cz0tuDiY8C3ctxq1tqvaCgkFb8cCA/edit?usp=sharing"",""ศรีสะเกษ!L463"")"),194800)</f>
        <v>194800</v>
      </c>
      <c r="M568" s="178"/>
      <c r="N568" s="178">
        <f ca="1">IFERROR(__xludf.DUMMYFUNCTION("IMPORTRANGE(""https://docs.google.com/spreadsheets/d/1XL5vhW3sbDhbH9Cz0tuDiY8C3ctxq1tqvaCgkFb8cCA/edit?usp=sharing"",""ศรีสะเกษ!M463"")"),10673.41)</f>
        <v>10673.41</v>
      </c>
      <c r="O568" s="178">
        <f t="shared" ca="1" si="122"/>
        <v>5.4791632443531828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IFERROR(__xludf.DUMMYFUNCTION("IMPORTRANGE(""https://docs.google.com/spreadsheets/d/1XL5vhW3sbDhbH9Cz0tuDiY8C3ctxq1tqvaCgkFb8cCA/edit?usp=sharing"",""ศรีสะเกษ!M464"")"),0)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IFERROR(__xludf.DUMMYFUNCTION("IMPORTRANGE(""https://docs.google.com/spreadsheets/d/1XL5vhW3sbDhbH9Cz0tuDiY8C3ctxq1tqvaCgkFb8cCA/edit?usp=sharing"",""ศรีสะเกษ!M465"")"),0)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IFERROR(__xludf.DUMMYFUNCTION("IMPORTRANGE(""https://docs.google.com/spreadsheets/d/1XL5vhW3sbDhbH9Cz0tuDiY8C3ctxq1tqvaCgkFb8cCA/edit?usp=sharing"",""ศรีสะเกษ!M466"")"),8433.41)</f>
        <v>8433.41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IFERROR(__xludf.DUMMYFUNCTION("IMPORTRANGE(""https://docs.google.com/spreadsheets/d/1XL5vhW3sbDhbH9Cz0tuDiY8C3ctxq1tqvaCgkFb8cCA/edit?usp=sharing"",""ศรีสะเกษ!M467"")"),2240)</f>
        <v>2240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IFERROR(__xludf.DUMMYFUNCTION("IMPORTRANGE(""https://docs.google.com/spreadsheets/d/1XL5vhW3sbDhbH9Cz0tuDiY8C3ctxq1tqvaCgkFb8cCA/edit?usp=sharing"",""ศรีสะเกษ!I468"")"),6600)</f>
        <v>6600</v>
      </c>
      <c r="J573" s="428">
        <f ca="1">IFERROR(__xludf.DUMMYFUNCTION("IMPORTRANGE(""https://docs.google.com/spreadsheets/d/1XL5vhW3sbDhbH9Cz0tuDiY8C3ctxq1tqvaCgkFb8cCA/edit?usp=sharing"",""ศรีสะเกษ!J468"")"),2734)</f>
        <v>2734</v>
      </c>
      <c r="K573" s="211">
        <f ca="1">IF(I573&gt;0,J573*100/I573,0)</f>
        <v>41.424242424242422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IFERROR(__xludf.DUMMYFUNCTION("IMPORTRANGE(""https://docs.google.com/spreadsheets/d/1XL5vhW3sbDhbH9Cz0tuDiY8C3ctxq1tqvaCgkFb8cCA/edit?usp=sharing"",""ศรีสะเกษ!I470"")"),0)</f>
        <v>0</v>
      </c>
      <c r="J575" s="207">
        <f ca="1">IFERROR(__xludf.DUMMYFUNCTION("IMPORTRANGE(""https://docs.google.com/spreadsheets/d/1XL5vhW3sbDhbH9Cz0tuDiY8C3ctxq1tqvaCgkFb8cCA/edit?usp=sharing"",""ศรีสะเกษ!J470"")"),1)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IFERROR(__xludf.DUMMYFUNCTION("IMPORTRANGE(""https://docs.google.com/spreadsheets/d/1XL5vhW3sbDhbH9Cz0tuDiY8C3ctxq1tqvaCgkFb8cCA/edit?usp=sharing"",""ศรีสะเกษ!I471"")"),0)</f>
        <v>0</v>
      </c>
      <c r="J576" s="207">
        <f ca="1">IFERROR(__xludf.DUMMYFUNCTION("IMPORTRANGE(""https://docs.google.com/spreadsheets/d/1XL5vhW3sbDhbH9Cz0tuDiY8C3ctxq1tqvaCgkFb8cCA/edit?usp=sharing"",""ศรีสะเกษ!J471"")"),210)</f>
        <v>210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IFERROR(__xludf.DUMMYFUNCTION("IMPORTRANGE(""https://docs.google.com/spreadsheets/d/1XL5vhW3sbDhbH9Cz0tuDiY8C3ctxq1tqvaCgkFb8cCA/edit?usp=sharing"",""ศรีสะเกษ!I472"")"),0)</f>
        <v>0</v>
      </c>
      <c r="J577" s="198">
        <f ca="1">IFERROR(__xludf.DUMMYFUNCTION("IMPORTRANGE(""https://docs.google.com/spreadsheets/d/1XL5vhW3sbDhbH9Cz0tuDiY8C3ctxq1tqvaCgkFb8cCA/edit?usp=sharing"",""ศรีสะเกษ!J472"")"),2524)</f>
        <v>2524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IFERROR(__xludf.DUMMYFUNCTION("IMPORTRANGE(""https://docs.google.com/spreadsheets/d/1XL5vhW3sbDhbH9Cz0tuDiY8C3ctxq1tqvaCgkFb8cCA/edit?usp=sharing"",""ศรีสะเกษ!I473"")"),0)</f>
        <v>0</v>
      </c>
      <c r="J578" s="207">
        <f ca="1">IFERROR(__xludf.DUMMYFUNCTION("IMPORTRANGE(""https://docs.google.com/spreadsheets/d/1XL5vhW3sbDhbH9Cz0tuDiY8C3ctxq1tqvaCgkFb8cCA/edit?usp=sharing"",""ศรีสะเกษ!J473"")"),0)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IFERROR(__xludf.DUMMYFUNCTION("IMPORTRANGE(""https://docs.google.com/spreadsheets/d/1XL5vhW3sbDhbH9Cz0tuDiY8C3ctxq1tqvaCgkFb8cCA/edit?usp=sharing"",""ศรีสะเกษ!I474"")"),0)</f>
        <v>0</v>
      </c>
      <c r="J579" s="207">
        <f ca="1">IFERROR(__xludf.DUMMYFUNCTION("IMPORTRANGE(""https://docs.google.com/spreadsheets/d/1XL5vhW3sbDhbH9Cz0tuDiY8C3ctxq1tqvaCgkFb8cCA/edit?usp=sharing"",""ศรีสะเกษ!J474"")"),0)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IFERROR(__xludf.DUMMYFUNCTION("IMPORTRANGE(""https://docs.google.com/spreadsheets/d/1XL5vhW3sbDhbH9Cz0tuDiY8C3ctxq1tqvaCgkFb8cCA/edit?usp=sharing"",""ศรีสะเกษ!I475"")"),150)</f>
        <v>150</v>
      </c>
      <c r="J580" s="379">
        <f ca="1">IFERROR(__xludf.DUMMYFUNCTION("IMPORTRANGE(""https://docs.google.com/spreadsheets/d/1XL5vhW3sbDhbH9Cz0tuDiY8C3ctxq1tqvaCgkFb8cCA/edit?usp=sharing"",""ศรีสะเกษ!J475"")"),12)</f>
        <v>12</v>
      </c>
      <c r="K580" s="380">
        <f ca="1">IF(I580&gt;0,J580*100/I580,0)</f>
        <v>8</v>
      </c>
      <c r="L580" s="381">
        <f ca="1">IFERROR(__xludf.DUMMYFUNCTION("IMPORTRANGE(""https://docs.google.com/spreadsheets/d/1XL5vhW3sbDhbH9Cz0tuDiY8C3ctxq1tqvaCgkFb8cCA/edit?usp=sharing"",""ศรีสะเกษ!L475"")"),355750)</f>
        <v>355750</v>
      </c>
      <c r="M580" s="381"/>
      <c r="N580" s="381">
        <f ca="1">IFERROR(__xludf.DUMMYFUNCTION("IMPORTRANGE(""https://docs.google.com/spreadsheets/d/1XL5vhW3sbDhbH9Cz0tuDiY8C3ctxq1tqvaCgkFb8cCA/edit?usp=sharing"",""ศรีสะเกษ!M475"")"),18451.64)</f>
        <v>18451.64</v>
      </c>
      <c r="O580" s="381">
        <f t="shared" ref="O580:O584" ca="1" si="124">+IF(L580&gt;0,N580*100/L580,0)</f>
        <v>5.1866872803935351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IFERROR(__xludf.DUMMYFUNCTION("IMPORTRANGE(""https://docs.google.com/spreadsheets/d/1XL5vhW3sbDhbH9Cz0tuDiY8C3ctxq1tqvaCgkFb8cCA/edit?usp=sharing"",""ศรีสะเกษ!L476"")"),0)</f>
        <v>0</v>
      </c>
      <c r="M581" s="172"/>
      <c r="N581" s="178">
        <f ca="1">IFERROR(__xludf.DUMMYFUNCTION("IMPORTRANGE(""https://docs.google.com/spreadsheets/d/1XL5vhW3sbDhbH9Cz0tuDiY8C3ctxq1tqvaCgkFb8cCA/edit?usp=sharing"",""ศรีสะเกษ!M476"")"),0)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IFERROR(__xludf.DUMMYFUNCTION("IMPORTRANGE(""https://docs.google.com/spreadsheets/d/1XL5vhW3sbDhbH9Cz0tuDiY8C3ctxq1tqvaCgkFb8cCA/edit?usp=sharing"",""ศรีสะเกษ!L477"")"),355750)</f>
        <v>355750</v>
      </c>
      <c r="M582" s="173"/>
      <c r="N582" s="178">
        <f ca="1">IFERROR(__xludf.DUMMYFUNCTION("IMPORTRANGE(""https://docs.google.com/spreadsheets/d/1XL5vhW3sbDhbH9Cz0tuDiY8C3ctxq1tqvaCgkFb8cCA/edit?usp=sharing"",""ศรีสะเกษ!M477"")"),18451.64)</f>
        <v>18451.64</v>
      </c>
      <c r="O582" s="178">
        <f t="shared" ca="1" si="124"/>
        <v>5.1866872803935351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IFERROR(__xludf.DUMMYFUNCTION("IMPORTRANGE(""https://docs.google.com/spreadsheets/d/1XL5vhW3sbDhbH9Cz0tuDiY8C3ctxq1tqvaCgkFb8cCA/edit?usp=sharing"",""ศรีสะเกษ!L478"")"),0)</f>
        <v>0</v>
      </c>
      <c r="M583" s="178"/>
      <c r="N583" s="178">
        <f ca="1">IFERROR(__xludf.DUMMYFUNCTION("IMPORTRANGE(""https://docs.google.com/spreadsheets/d/1XL5vhW3sbDhbH9Cz0tuDiY8C3ctxq1tqvaCgkFb8cCA/edit?usp=sharing"",""ศรีสะเกษ!M478"")"),0)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IFERROR(__xludf.DUMMYFUNCTION("IMPORTRANGE(""https://docs.google.com/spreadsheets/d/1XL5vhW3sbDhbH9Cz0tuDiY8C3ctxq1tqvaCgkFb8cCA/edit?usp=sharing"",""ศรีสะเกษ!L479"")"),355750)</f>
        <v>355750</v>
      </c>
      <c r="M584" s="178"/>
      <c r="N584" s="178">
        <f ca="1">IFERROR(__xludf.DUMMYFUNCTION("IMPORTRANGE(""https://docs.google.com/spreadsheets/d/1XL5vhW3sbDhbH9Cz0tuDiY8C3ctxq1tqvaCgkFb8cCA/edit?usp=sharing"",""ศรีสะเกษ!M479"")"),18451.64)</f>
        <v>18451.64</v>
      </c>
      <c r="O584" s="178">
        <f t="shared" ca="1" si="124"/>
        <v>5.1866872803935351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IFERROR(__xludf.DUMMYFUNCTION("IMPORTRANGE(""https://docs.google.com/spreadsheets/d/1XL5vhW3sbDhbH9Cz0tuDiY8C3ctxq1tqvaCgkFb8cCA/edit?usp=sharing"",""ศรีสะเกษ!M480"")"),0)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IFERROR(__xludf.DUMMYFUNCTION("IMPORTRANGE(""https://docs.google.com/spreadsheets/d/1XL5vhW3sbDhbH9Cz0tuDiY8C3ctxq1tqvaCgkFb8cCA/edit?usp=sharing"",""ศรีสะเกษ!M481"")"),0)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IFERROR(__xludf.DUMMYFUNCTION("IMPORTRANGE(""https://docs.google.com/spreadsheets/d/1XL5vhW3sbDhbH9Cz0tuDiY8C3ctxq1tqvaCgkFb8cCA/edit?usp=sharing"",""ศรีสะเกษ!M482"")"),18451.64)</f>
        <v>18451.64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IFERROR(__xludf.DUMMYFUNCTION("IMPORTRANGE(""https://docs.google.com/spreadsheets/d/1XL5vhW3sbDhbH9Cz0tuDiY8C3ctxq1tqvaCgkFb8cCA/edit?usp=sharing"",""ศรีสะเกษ!M483"")"),0)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IFERROR(__xludf.DUMMYFUNCTION("IMPORTRANGE(""https://docs.google.com/spreadsheets/d/1XL5vhW3sbDhbH9Cz0tuDiY8C3ctxq1tqvaCgkFb8cCA/edit?usp=sharing"",""ศรีสะเกษ!I484"")"),150)</f>
        <v>150</v>
      </c>
      <c r="J589" s="197">
        <f ca="1">IFERROR(__xludf.DUMMYFUNCTION("IMPORTRANGE(""https://docs.google.com/spreadsheets/d/1XL5vhW3sbDhbH9Cz0tuDiY8C3ctxq1tqvaCgkFb8cCA/edit?usp=sharing"",""ศรีสะเกษ!J484"")"),0)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IFERROR(__xludf.DUMMYFUNCTION("IMPORTRANGE(""https://docs.google.com/spreadsheets/d/1XL5vhW3sbDhbH9Cz0tuDiY8C3ctxq1tqvaCgkFb8cCA/edit?usp=sharing"",""ศรีสะเกษ!I485"")"),0)</f>
        <v>0</v>
      </c>
      <c r="J590" s="197">
        <f ca="1">IFERROR(__xludf.DUMMYFUNCTION("IMPORTRANGE(""https://docs.google.com/spreadsheets/d/1XL5vhW3sbDhbH9Cz0tuDiY8C3ctxq1tqvaCgkFb8cCA/edit?usp=sharing"",""ศรีสะเกษ!J485"")"),0)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IFERROR(__xludf.DUMMYFUNCTION("IMPORTRANGE(""https://docs.google.com/spreadsheets/d/1XL5vhW3sbDhbH9Cz0tuDiY8C3ctxq1tqvaCgkFb8cCA/edit?usp=sharing"",""ศรีสะเกษ!I486"")"),150)</f>
        <v>150</v>
      </c>
      <c r="J591" s="197">
        <f ca="1">IFERROR(__xludf.DUMMYFUNCTION("IMPORTRANGE(""https://docs.google.com/spreadsheets/d/1XL5vhW3sbDhbH9Cz0tuDiY8C3ctxq1tqvaCgkFb8cCA/edit?usp=sharing"",""ศรีสะเกษ!J486"")"),12)</f>
        <v>12</v>
      </c>
      <c r="K591" s="171">
        <f t="shared" ca="1" si="125"/>
        <v>8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IFERROR(__xludf.DUMMYFUNCTION("IMPORTRANGE(""https://docs.google.com/spreadsheets/d/1XL5vhW3sbDhbH9Cz0tuDiY8C3ctxq1tqvaCgkFb8cCA/edit?usp=sharing"",""ศรีสะเกษ!I487"")"),0)</f>
        <v>0</v>
      </c>
      <c r="J592" s="197">
        <f ca="1">IFERROR(__xludf.DUMMYFUNCTION("IMPORTRANGE(""https://docs.google.com/spreadsheets/d/1XL5vhW3sbDhbH9Cz0tuDiY8C3ctxq1tqvaCgkFb8cCA/edit?usp=sharing"",""ศรีสะเกษ!J487"")"),5.22)</f>
        <v>5.22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IFERROR(__xludf.DUMMYFUNCTION("IMPORTRANGE(""https://docs.google.com/spreadsheets/d/1XL5vhW3sbDhbH9Cz0tuDiY8C3ctxq1tqvaCgkFb8cCA/edit?usp=sharing"",""ศรีสะเกษ!I488"")"),150)</f>
        <v>150</v>
      </c>
      <c r="J593" s="197">
        <f ca="1">IFERROR(__xludf.DUMMYFUNCTION("IMPORTRANGE(""https://docs.google.com/spreadsheets/d/1XL5vhW3sbDhbH9Cz0tuDiY8C3ctxq1tqvaCgkFb8cCA/edit?usp=sharing"",""ศรีสะเกษ!J488"")"),0)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IFERROR(__xludf.DUMMYFUNCTION("IMPORTRANGE(""https://docs.google.com/spreadsheets/d/1XL5vhW3sbDhbH9Cz0tuDiY8C3ctxq1tqvaCgkFb8cCA/edit?usp=sharing"",""ศรีสะเกษ!I489"")"),0)</f>
        <v>0</v>
      </c>
      <c r="J594" s="197">
        <f ca="1">IFERROR(__xludf.DUMMYFUNCTION("IMPORTRANGE(""https://docs.google.com/spreadsheets/d/1XL5vhW3sbDhbH9Cz0tuDiY8C3ctxq1tqvaCgkFb8cCA/edit?usp=sharing"",""ศรีสะเกษ!J489"")"),0)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IFERROR(__xludf.DUMMYFUNCTION("IMPORTRANGE(""https://docs.google.com/spreadsheets/d/1XL5vhW3sbDhbH9Cz0tuDiY8C3ctxq1tqvaCgkFb8cCA/edit?usp=sharing"",""ศรีสะเกษ!I490"")"),150)</f>
        <v>150</v>
      </c>
      <c r="J595" s="197">
        <f ca="1">IFERROR(__xludf.DUMMYFUNCTION("IMPORTRANGE(""https://docs.google.com/spreadsheets/d/1XL5vhW3sbDhbH9Cz0tuDiY8C3ctxq1tqvaCgkFb8cCA/edit?usp=sharing"",""ศรีสะเกษ!J490"")"),12)</f>
        <v>12</v>
      </c>
      <c r="K595" s="171">
        <f t="shared" ca="1" si="125"/>
        <v>8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IFERROR(__xludf.DUMMYFUNCTION("IMPORTRANGE(""https://docs.google.com/spreadsheets/d/1XL5vhW3sbDhbH9Cz0tuDiY8C3ctxq1tqvaCgkFb8cCA/edit?usp=sharing"",""ศรีสะเกษ!I491"")"),0)</f>
        <v>0</v>
      </c>
      <c r="J596" s="250">
        <f ca="1">IFERROR(__xludf.DUMMYFUNCTION("IMPORTRANGE(""https://docs.google.com/spreadsheets/d/1XL5vhW3sbDhbH9Cz0tuDiY8C3ctxq1tqvaCgkFb8cCA/edit?usp=sharing"",""ศรีสะเกษ!J491"")"),5.22)</f>
        <v>5.22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IFERROR(__xludf.DUMMYFUNCTION("IMPORTRANGE(""https://docs.google.com/spreadsheets/d/1XL5vhW3sbDhbH9Cz0tuDiY8C3ctxq1tqvaCgkFb8cCA/edit?usp=sharing"",""ศรีสะเกษ!I492"")"),100)</f>
        <v>100</v>
      </c>
      <c r="J597" s="495">
        <f ca="1">IFERROR(__xludf.DUMMYFUNCTION("IMPORTRANGE(""https://docs.google.com/spreadsheets/d/1XL5vhW3sbDhbH9Cz0tuDiY8C3ctxq1tqvaCgkFb8cCA/edit?usp=sharing"",""ศรีสะเกษ!J492"")"),0)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IFERROR(__xludf.DUMMYFUNCTION("IMPORTRANGE(""https://docs.google.com/spreadsheets/d/1XL5vhW3sbDhbH9Cz0tuDiY8C3ctxq1tqvaCgkFb8cCA/edit?usp=sharing"",""ศรีสะเกษ!L492"")"),9700)</f>
        <v>9700</v>
      </c>
      <c r="M597" s="420"/>
      <c r="N597" s="420">
        <f ca="1">IFERROR(__xludf.DUMMYFUNCTION("IMPORTRANGE(""https://docs.google.com/spreadsheets/d/1XL5vhW3sbDhbH9Cz0tuDiY8C3ctxq1tqvaCgkFb8cCA/edit?usp=sharing"",""ศรีสะเกษ!M492"")"),0)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IFERROR(__xludf.DUMMYFUNCTION("IMPORTRANGE(""https://docs.google.com/spreadsheets/d/1XL5vhW3sbDhbH9Cz0tuDiY8C3ctxq1tqvaCgkFb8cCA/edit?usp=sharing"",""ศรีสะเกษ!L493"")"),0)</f>
        <v>0</v>
      </c>
      <c r="M598" s="172"/>
      <c r="N598" s="178">
        <f ca="1">IFERROR(__xludf.DUMMYFUNCTION("IMPORTRANGE(""https://docs.google.com/spreadsheets/d/1XL5vhW3sbDhbH9Cz0tuDiY8C3ctxq1tqvaCgkFb8cCA/edit?usp=sharing"",""ศรีสะเกษ!M493"")"),0)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IFERROR(__xludf.DUMMYFUNCTION("IMPORTRANGE(""https://docs.google.com/spreadsheets/d/1XL5vhW3sbDhbH9Cz0tuDiY8C3ctxq1tqvaCgkFb8cCA/edit?usp=sharing"",""ศรีสะเกษ!L494"")"),9700)</f>
        <v>9700</v>
      </c>
      <c r="M599" s="173"/>
      <c r="N599" s="178">
        <f ca="1">IFERROR(__xludf.DUMMYFUNCTION("IMPORTRANGE(""https://docs.google.com/spreadsheets/d/1XL5vhW3sbDhbH9Cz0tuDiY8C3ctxq1tqvaCgkFb8cCA/edit?usp=sharing"",""ศรีสะเกษ!M494"")"),0)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IFERROR(__xludf.DUMMYFUNCTION("IMPORTRANGE(""https://docs.google.com/spreadsheets/d/1XL5vhW3sbDhbH9Cz0tuDiY8C3ctxq1tqvaCgkFb8cCA/edit?usp=sharing"",""ศรีสะเกษ!L495"")"),0)</f>
        <v>0</v>
      </c>
      <c r="M600" s="178"/>
      <c r="N600" s="178">
        <f ca="1">IFERROR(__xludf.DUMMYFUNCTION("IMPORTRANGE(""https://docs.google.com/spreadsheets/d/1XL5vhW3sbDhbH9Cz0tuDiY8C3ctxq1tqvaCgkFb8cCA/edit?usp=sharing"",""ศรีสะเกษ!M495"")"),0)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IFERROR(__xludf.DUMMYFUNCTION("IMPORTRANGE(""https://docs.google.com/spreadsheets/d/1XL5vhW3sbDhbH9Cz0tuDiY8C3ctxq1tqvaCgkFb8cCA/edit?usp=sharing"",""ศรีสะเกษ!L496"")"),9700)</f>
        <v>9700</v>
      </c>
      <c r="M601" s="178"/>
      <c r="N601" s="178">
        <f ca="1">IFERROR(__xludf.DUMMYFUNCTION("IMPORTRANGE(""https://docs.google.com/spreadsheets/d/1XL5vhW3sbDhbH9Cz0tuDiY8C3ctxq1tqvaCgkFb8cCA/edit?usp=sharing"",""ศรีสะเกษ!M496"")"),0)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IFERROR(__xludf.DUMMYFUNCTION("IMPORTRANGE(""https://docs.google.com/spreadsheets/d/1XL5vhW3sbDhbH9Cz0tuDiY8C3ctxq1tqvaCgkFb8cCA/edit?usp=sharing"",""ศรีสะเกษ!M497"")"),0)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IFERROR(__xludf.DUMMYFUNCTION("IMPORTRANGE(""https://docs.google.com/spreadsheets/d/1XL5vhW3sbDhbH9Cz0tuDiY8C3ctxq1tqvaCgkFb8cCA/edit?usp=sharing"",""ศรีสะเกษ!M498"")"),0)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IFERROR(__xludf.DUMMYFUNCTION("IMPORTRANGE(""https://docs.google.com/spreadsheets/d/1XL5vhW3sbDhbH9Cz0tuDiY8C3ctxq1tqvaCgkFb8cCA/edit?usp=sharing"",""ศรีสะเกษ!M499"")"),0)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IFERROR(__xludf.DUMMYFUNCTION("IMPORTRANGE(""https://docs.google.com/spreadsheets/d/1XL5vhW3sbDhbH9Cz0tuDiY8C3ctxq1tqvaCgkFb8cCA/edit?usp=sharing"",""ศรีสะเกษ!M500"")"),0)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IFERROR(__xludf.DUMMYFUNCTION("IMPORTRANGE(""https://docs.google.com/spreadsheets/d/1XL5vhW3sbDhbH9Cz0tuDiY8C3ctxq1tqvaCgkFb8cCA/edit?usp=sharing"",""ศรีสะเกษ!J502"")"),0)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IFERROR(__xludf.DUMMYFUNCTION("IMPORTRANGE(""https://docs.google.com/spreadsheets/d/1XL5vhW3sbDhbH9Cz0tuDiY8C3ctxq1tqvaCgkFb8cCA/edit?usp=sharing"",""ศรีสะเกษ!J503"")"),1)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IFERROR(__xludf.DUMMYFUNCTION("IMPORTRANGE(""https://docs.google.com/spreadsheets/d/1XL5vhW3sbDhbH9Cz0tuDiY8C3ctxq1tqvaCgkFb8cCA/edit?usp=sharing"",""ศรีสะเกษ!J166"")"),0)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IFERROR(__xludf.DUMMYFUNCTION("IMPORTRANGE(""https://docs.google.com/spreadsheets/d/1XL5vhW3sbDhbH9Cz0tuDiY8C3ctxq1tqvaCgkFb8cCA/edit?usp=sharing"",""ศรีสะเกษ!J166"")"),0)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IFERROR(__xludf.DUMMYFUNCTION("IMPORTRANGE(""https://docs.google.com/spreadsheets/d/1XL5vhW3sbDhbH9Cz0tuDiY8C3ctxq1tqvaCgkFb8cCA/edit?usp=sharing"",""ศรีสะเกษ!I506"")"),100)</f>
        <v>100</v>
      </c>
      <c r="J611" s="170">
        <f ca="1">IFERROR(__xludf.DUMMYFUNCTION("IMPORTRANGE(""https://docs.google.com/spreadsheets/d/1XL5vhW3sbDhbH9Cz0tuDiY8C3ctxq1tqvaCgkFb8cCA/edit?usp=sharing"",""ศรีสะเกษ!J506"")"),0)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IFERROR(__xludf.DUMMYFUNCTION("IMPORTRANGE(""https://docs.google.com/spreadsheets/d/1XL5vhW3sbDhbH9Cz0tuDiY8C3ctxq1tqvaCgkFb8cCA/edit?usp=sharing"",""ศรีสะเกษ!I507"")"),0)</f>
        <v>0</v>
      </c>
      <c r="J612" s="207">
        <f ca="1">IFERROR(__xludf.DUMMYFUNCTION("IMPORTRANGE(""https://docs.google.com/spreadsheets/d/1XL5vhW3sbDhbH9Cz0tuDiY8C3ctxq1tqvaCgkFb8cCA/edit?usp=sharing"",""ศรีสะเกษ!J507"")"),0)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IFERROR(__xludf.DUMMYFUNCTION("IMPORTRANGE(""https://docs.google.com/spreadsheets/d/1XL5vhW3sbDhbH9Cz0tuDiY8C3ctxq1tqvaCgkFb8cCA/edit?usp=sharing"",""ศรีสะเกษ!I508"")"),0)</f>
        <v>0</v>
      </c>
      <c r="J613" s="207">
        <f ca="1">IFERROR(__xludf.DUMMYFUNCTION("IMPORTRANGE(""https://docs.google.com/spreadsheets/d/1XL5vhW3sbDhbH9Cz0tuDiY8C3ctxq1tqvaCgkFb8cCA/edit?usp=sharing"",""ศรีสะเกษ!J508"")"),0)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IFERROR(__xludf.DUMMYFUNCTION("IMPORTRANGE(""https://docs.google.com/spreadsheets/d/1XL5vhW3sbDhbH9Cz0tuDiY8C3ctxq1tqvaCgkFb8cCA/edit?usp=sharing"",""ศรีสะเกษ!I509"")"),0)</f>
        <v>0</v>
      </c>
      <c r="J614" s="207">
        <f ca="1">IFERROR(__xludf.DUMMYFUNCTION("IMPORTRANGE(""https://docs.google.com/spreadsheets/d/1XL5vhW3sbDhbH9Cz0tuDiY8C3ctxq1tqvaCgkFb8cCA/edit?usp=sharing"",""ศรีสะเกษ!J509"")"),0)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IFERROR(__xludf.DUMMYFUNCTION("IMPORTRANGE(""https://docs.google.com/spreadsheets/d/1XL5vhW3sbDhbH9Cz0tuDiY8C3ctxq1tqvaCgkFb8cCA/edit?usp=sharing"",""ศรีสะเกษ!I510"")"),0)</f>
        <v>0</v>
      </c>
      <c r="J615" s="207">
        <f ca="1">IFERROR(__xludf.DUMMYFUNCTION("IMPORTRANGE(""https://docs.google.com/spreadsheets/d/1XL5vhW3sbDhbH9Cz0tuDiY8C3ctxq1tqvaCgkFb8cCA/edit?usp=sharing"",""ศรีสะเกษ!J510"")"),0)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IFERROR(__xludf.DUMMYFUNCTION("IMPORTRANGE(""https://docs.google.com/spreadsheets/d/1XL5vhW3sbDhbH9Cz0tuDiY8C3ctxq1tqvaCgkFb8cCA/edit?usp=sharing"",""ศรีสะเกษ!I511"")"),0)</f>
        <v>0</v>
      </c>
      <c r="J616" s="207">
        <f ca="1">IFERROR(__xludf.DUMMYFUNCTION("IMPORTRANGE(""https://docs.google.com/spreadsheets/d/1XL5vhW3sbDhbH9Cz0tuDiY8C3ctxq1tqvaCgkFb8cCA/edit?usp=sharing"",""ศรีสะเกษ!J511"")"),0)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IFERROR(__xludf.DUMMYFUNCTION("IMPORTRANGE(""https://docs.google.com/spreadsheets/d/1XL5vhW3sbDhbH9Cz0tuDiY8C3ctxq1tqvaCgkFb8cCA/edit?usp=sharing"",""ศรีสะเกษ!I512"")"),0)</f>
        <v>0</v>
      </c>
      <c r="J617" s="197">
        <f ca="1">IFERROR(__xludf.DUMMYFUNCTION("IMPORTRANGE(""https://docs.google.com/spreadsheets/d/1XL5vhW3sbDhbH9Cz0tuDiY8C3ctxq1tqvaCgkFb8cCA/edit?usp=sharing"",""ศรีสะเกษ!J512"")"),0)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IFERROR(__xludf.DUMMYFUNCTION("IMPORTRANGE(""https://docs.google.com/spreadsheets/d/1XL5vhW3sbDhbH9Cz0tuDiY8C3ctxq1tqvaCgkFb8cCA/edit?usp=sharing"",""ศรีสะเกษ!I513"")"),0)</f>
        <v>0</v>
      </c>
      <c r="J618" s="198">
        <f ca="1">IFERROR(__xludf.DUMMYFUNCTION("IMPORTRANGE(""https://docs.google.com/spreadsheets/d/1XL5vhW3sbDhbH9Cz0tuDiY8C3ctxq1tqvaCgkFb8cCA/edit?usp=sharing"",""ศรีสะเกษ!J513"")"),0)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IFERROR(__xludf.DUMMYFUNCTION("IMPORTRANGE(""https://docs.google.com/spreadsheets/d/1XL5vhW3sbDhbH9Cz0tuDiY8C3ctxq1tqvaCgkFb8cCA/edit?usp=sharing"",""ศรีสะเกษ!I514"")"),0)</f>
        <v>0</v>
      </c>
      <c r="J619" s="198">
        <f ca="1">IFERROR(__xludf.DUMMYFUNCTION("IMPORTRANGE(""https://docs.google.com/spreadsheets/d/1XL5vhW3sbDhbH9Cz0tuDiY8C3ctxq1tqvaCgkFb8cCA/edit?usp=sharing"",""ศรีสะเกษ!J514"")"),0)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IFERROR(__xludf.DUMMYFUNCTION("IMPORTRANGE(""https://docs.google.com/spreadsheets/d/1XL5vhW3sbDhbH9Cz0tuDiY8C3ctxq1tqvaCgkFb8cCA/edit?usp=sharing"",""ศรีสะเกษ!I515"")"),0)</f>
        <v>0</v>
      </c>
      <c r="J620" s="212">
        <f ca="1">IFERROR(__xludf.DUMMYFUNCTION("IMPORTRANGE(""https://docs.google.com/spreadsheets/d/1XL5vhW3sbDhbH9Cz0tuDiY8C3ctxq1tqvaCgkFb8cCA/edit?usp=sharing"",""ศรีสะเกษ!J515"")"),0)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IFERROR(__xludf.DUMMYFUNCTION("IMPORTRANGE(""https://docs.google.com/spreadsheets/d/1XL5vhW3sbDhbH9Cz0tuDiY8C3ctxq1tqvaCgkFb8cCA/edit?usp=sharing"",""ศรีสะเกษ!I516"")"),0)</f>
        <v>0</v>
      </c>
      <c r="J621" s="212">
        <f ca="1">IFERROR(__xludf.DUMMYFUNCTION("IMPORTRANGE(""https://docs.google.com/spreadsheets/d/1XL5vhW3sbDhbH9Cz0tuDiY8C3ctxq1tqvaCgkFb8cCA/edit?usp=sharing"",""ศรีสะเกษ!J516"")"),0)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IFERROR(__xludf.DUMMYFUNCTION("IMPORTRANGE(""https://docs.google.com/spreadsheets/d/1XL5vhW3sbDhbH9Cz0tuDiY8C3ctxq1tqvaCgkFb8cCA/edit?usp=sharing"",""ศรีสะเกษ!I517"")"),0)</f>
        <v>0</v>
      </c>
      <c r="J622" s="198">
        <f ca="1">IFERROR(__xludf.DUMMYFUNCTION("IMPORTRANGE(""https://docs.google.com/spreadsheets/d/1XL5vhW3sbDhbH9Cz0tuDiY8C3ctxq1tqvaCgkFb8cCA/edit?usp=sharing"",""ศรีสะเกษ!J517"")"),0)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IFERROR(__xludf.DUMMYFUNCTION("IMPORTRANGE(""https://docs.google.com/spreadsheets/d/1XL5vhW3sbDhbH9Cz0tuDiY8C3ctxq1tqvaCgkFb8cCA/edit?usp=sharing"",""ศรีสะเกษ!I518"")"),0)</f>
        <v>0</v>
      </c>
      <c r="J623" s="198">
        <f ca="1">IFERROR(__xludf.DUMMYFUNCTION("IMPORTRANGE(""https://docs.google.com/spreadsheets/d/1XL5vhW3sbDhbH9Cz0tuDiY8C3ctxq1tqvaCgkFb8cCA/edit?usp=sharing"",""ศรีสะเกษ!J518"")"),0)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IFERROR(__xludf.DUMMYFUNCTION("IMPORTRANGE(""https://docs.google.com/spreadsheets/d/1XL5vhW3sbDhbH9Cz0tuDiY8C3ctxq1tqvaCgkFb8cCA/edit?usp=sharing"",""ศรีสะเกษ!I519"")"),0)</f>
        <v>0</v>
      </c>
      <c r="J624" s="197">
        <f ca="1">IFERROR(__xludf.DUMMYFUNCTION("IMPORTRANGE(""https://docs.google.com/spreadsheets/d/1XL5vhW3sbDhbH9Cz0tuDiY8C3ctxq1tqvaCgkFb8cCA/edit?usp=sharing"",""ศรีสะเกษ!J519"")"),0)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IFERROR(__xludf.DUMMYFUNCTION("IMPORTRANGE(""https://docs.google.com/spreadsheets/d/1XL5vhW3sbDhbH9Cz0tuDiY8C3ctxq1tqvaCgkFb8cCA/edit?usp=sharing"",""ศรีสะเกษ!I520"")"),0)</f>
        <v>0</v>
      </c>
      <c r="J625" s="198">
        <f ca="1">IFERROR(__xludf.DUMMYFUNCTION("IMPORTRANGE(""https://docs.google.com/spreadsheets/d/1XL5vhW3sbDhbH9Cz0tuDiY8C3ctxq1tqvaCgkFb8cCA/edit?usp=sharing"",""ศรีสะเกษ!J520"")"),0)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IFERROR(__xludf.DUMMYFUNCTION("IMPORTRANGE(""https://docs.google.com/spreadsheets/d/1XL5vhW3sbDhbH9Cz0tuDiY8C3ctxq1tqvaCgkFb8cCA/edit?usp=sharing"",""ศรีสะเกษ!I521"")"),0)</f>
        <v>0</v>
      </c>
      <c r="J626" s="198">
        <f ca="1">IFERROR(__xludf.DUMMYFUNCTION("IMPORTRANGE(""https://docs.google.com/spreadsheets/d/1XL5vhW3sbDhbH9Cz0tuDiY8C3ctxq1tqvaCgkFb8cCA/edit?usp=sharing"",""ศรีสะเกษ!J521"")"),0)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9">
        <f ca="1">IFERROR(__xludf.DUMMYFUNCTION("IMPORTRANGE(""https://docs.google.com/spreadsheets/d/1XL5vhW3sbDhbH9Cz0tuDiY8C3ctxq1tqvaCgkFb8cCA/edit?usp=sharing"",""ศรีสะเกษ!J523"")"),1857636.26)</f>
        <v>1857636.26</v>
      </c>
      <c r="K628" s="350">
        <f t="shared" ref="K628:K635" ca="1" si="129">IF(I628&gt;0,J628*100/I628,0)</f>
        <v>20.684525717197626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IFERROR(__xludf.DUMMYFUNCTION("IMPORTRANGE(""https://docs.google.com/spreadsheets/d/1XL5vhW3sbDhbH9Cz0tuDiY8C3ctxq1tqvaCgkFb8cCA/edit?usp=sharing"",""ศรีสะเกษ!I524"")"),695)</f>
        <v>695</v>
      </c>
      <c r="J629" s="349">
        <f ca="1">IFERROR(__xludf.DUMMYFUNCTION("IMPORTRANGE(""https://docs.google.com/spreadsheets/d/1XL5vhW3sbDhbH9Cz0tuDiY8C3ctxq1tqvaCgkFb8cCA/edit?usp=sharing"",""ศรีสะเกษ!J524"")"),131)</f>
        <v>131</v>
      </c>
      <c r="K629" s="350">
        <f t="shared" ca="1" si="129"/>
        <v>18.848920863309353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9">
        <f ca="1">IFERROR(__xludf.DUMMYFUNCTION("IMPORTRANGE(""https://docs.google.com/spreadsheets/d/1XL5vhW3sbDhbH9Cz0tuDiY8C3ctxq1tqvaCgkFb8cCA/edit?usp=sharing"",""ศรีสะเกษ!J525"")"),2200376.32)</f>
        <v>2200376.3199999998</v>
      </c>
      <c r="K630" s="350">
        <f t="shared" ca="1" si="129"/>
        <v>9.581347144068129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IFERROR(__xludf.DUMMYFUNCTION("IMPORTRANGE(""https://docs.google.com/spreadsheets/d/1XL5vhW3sbDhbH9Cz0tuDiY8C3ctxq1tqvaCgkFb8cCA/edit?usp=sharing"",""ศรีสะเกษ!I526"")"),1393)</f>
        <v>1393</v>
      </c>
      <c r="J631" s="349">
        <f ca="1">IFERROR(__xludf.DUMMYFUNCTION("IMPORTRANGE(""https://docs.google.com/spreadsheets/d/1XL5vhW3sbDhbH9Cz0tuDiY8C3ctxq1tqvaCgkFb8cCA/edit?usp=sharing"",""ศรีสะเกษ!J526"")"),365)</f>
        <v>365</v>
      </c>
      <c r="K631" s="350">
        <f t="shared" ca="1" si="129"/>
        <v>26.202440775305096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9">
        <f ca="1">IFERROR(__xludf.DUMMYFUNCTION("IMPORTRANGE(""https://docs.google.com/spreadsheets/d/1XL5vhW3sbDhbH9Cz0tuDiY8C3ctxq1tqvaCgkFb8cCA/edit?usp=sharing"",""ศรีสะเกษ!J527"")"),500161.84)</f>
        <v>500161.84</v>
      </c>
      <c r="K632" s="350">
        <f t="shared" ca="1" si="129"/>
        <v>26.933257838351011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IFERROR(__xludf.DUMMYFUNCTION("IMPORTRANGE(""https://docs.google.com/spreadsheets/d/1XL5vhW3sbDhbH9Cz0tuDiY8C3ctxq1tqvaCgkFb8cCA/edit?usp=sharing"",""ศรีสะเกษ!I528"")"),105)</f>
        <v>105</v>
      </c>
      <c r="J633" s="349">
        <f ca="1">IFERROR(__xludf.DUMMYFUNCTION("IMPORTRANGE(""https://docs.google.com/spreadsheets/d/1XL5vhW3sbDhbH9Cz0tuDiY8C3ctxq1tqvaCgkFb8cCA/edit?usp=sharing"",""ศรีสะเกษ!J528"")"),26)</f>
        <v>26</v>
      </c>
      <c r="K633" s="350">
        <f t="shared" ca="1" si="129"/>
        <v>24.761904761904763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IFERROR(__xludf.DUMMYFUNCTION("IMPORTRANGE(""https://docs.google.com/spreadsheets/d/1XL5vhW3sbDhbH9Cz0tuDiY8C3ctxq1tqvaCgkFb8cCA/edit?usp=sharing"",""ศรีสะเกษ!I529"")"),8000000)</f>
        <v>8000000</v>
      </c>
      <c r="J634" s="349">
        <f ca="1">IFERROR(__xludf.DUMMYFUNCTION("IMPORTRANGE(""https://docs.google.com/spreadsheets/d/1XL5vhW3sbDhbH9Cz0tuDiY8C3ctxq1tqvaCgkFb8cCA/edit?usp=sharing"",""ศรีสะเกษ!J529"")"),8000000)</f>
        <v>8000000</v>
      </c>
      <c r="K634" s="350">
        <f t="shared" ca="1" si="129"/>
        <v>100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IFERROR(__xludf.DUMMYFUNCTION("IMPORTRANGE(""https://docs.google.com/spreadsheets/d/1XL5vhW3sbDhbH9Cz0tuDiY8C3ctxq1tqvaCgkFb8cCA/edit?usp=sharing"",""ศรีสะเกษ!I530"")"),200)</f>
        <v>200</v>
      </c>
      <c r="J635" s="519">
        <f ca="1">IFERROR(__xludf.DUMMYFUNCTION("IMPORTRANGE(""https://docs.google.com/spreadsheets/d/1XL5vhW3sbDhbH9Cz0tuDiY8C3ctxq1tqvaCgkFb8cCA/edit?usp=sharing"",""ศรีสะเกษ!J530"")"),240)</f>
        <v>240</v>
      </c>
      <c r="K635" s="494">
        <f t="shared" ca="1" si="129"/>
        <v>120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I566" sqref="I56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264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6648286</v>
      </c>
      <c r="M8" s="25">
        <f t="shared" ca="1" si="0"/>
        <v>2264590</v>
      </c>
      <c r="N8" s="25">
        <f t="shared" ca="1" si="0"/>
        <v>2143116.65</v>
      </c>
      <c r="O8" s="24">
        <f t="shared" ref="O8:O16" ca="1" si="1">IF(L8&gt;0,N8*100/L8,0)</f>
        <v>32.235626596088075</v>
      </c>
      <c r="P8" s="24">
        <f t="shared" ref="P8:P16" ca="1" si="2">IF(M8&gt;0,N8*100/M8,0)</f>
        <v>94.635967217023833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6648286</v>
      </c>
      <c r="M10" s="32">
        <f t="shared" ca="1" si="4"/>
        <v>2264590</v>
      </c>
      <c r="N10" s="32">
        <f t="shared" ca="1" si="4"/>
        <v>2143116.65</v>
      </c>
      <c r="O10" s="31">
        <f t="shared" ca="1" si="1"/>
        <v>32.235626596088075</v>
      </c>
      <c r="P10" s="31">
        <f t="shared" ca="1" si="2"/>
        <v>94.635967217023833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6459886</v>
      </c>
      <c r="M12" s="40">
        <f t="shared" ca="1" si="6"/>
        <v>2264590</v>
      </c>
      <c r="N12" s="40">
        <f t="shared" ca="1" si="6"/>
        <v>1956716.65</v>
      </c>
      <c r="O12" s="40">
        <f t="shared" ca="1" si="1"/>
        <v>30.290265958253752</v>
      </c>
      <c r="P12" s="40">
        <f t="shared" ca="1" si="2"/>
        <v>86.404896692116452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2335900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4123986</v>
      </c>
      <c r="M14" s="40">
        <f t="shared" si="8"/>
        <v>0</v>
      </c>
      <c r="N14" s="40">
        <f t="shared" ca="1" si="8"/>
        <v>497054.65</v>
      </c>
      <c r="O14" s="43">
        <f t="shared" ca="1" si="1"/>
        <v>12.052772487588465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188400</v>
      </c>
      <c r="M16" s="40">
        <f t="shared" si="10"/>
        <v>0</v>
      </c>
      <c r="N16" s="40">
        <f t="shared" ca="1" si="10"/>
        <v>186400</v>
      </c>
      <c r="O16" s="52">
        <f t="shared" ca="1" si="1"/>
        <v>98.938428874734612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4347260</v>
      </c>
      <c r="M18" s="25">
        <f t="shared" ca="1" si="11"/>
        <v>2264590</v>
      </c>
      <c r="N18" s="25">
        <f t="shared" ca="1" si="11"/>
        <v>1646062</v>
      </c>
      <c r="O18" s="24">
        <f t="shared" ref="O18:O20" ca="1" si="12">IF(L18&gt;0,N18*100/L18,0)</f>
        <v>37.864355939143273</v>
      </c>
      <c r="P18" s="24">
        <f t="shared" ref="P18:P26" ca="1" si="13">IF(M18&gt;0,N18*100/M18,0)</f>
        <v>72.686976450483314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4347260</v>
      </c>
      <c r="M20" s="32">
        <f t="shared" ca="1" si="15"/>
        <v>2264590</v>
      </c>
      <c r="N20" s="32">
        <f t="shared" ca="1" si="15"/>
        <v>1646062</v>
      </c>
      <c r="O20" s="31">
        <f t="shared" ca="1" si="12"/>
        <v>37.864355939143273</v>
      </c>
      <c r="P20" s="31">
        <f t="shared" ca="1" si="13"/>
        <v>72.686976450483314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4158860</v>
      </c>
      <c r="M22" s="44">
        <f t="shared" ca="1" si="18"/>
        <v>2264590</v>
      </c>
      <c r="N22" s="43">
        <f t="shared" ca="1" si="18"/>
        <v>1459662</v>
      </c>
      <c r="O22" s="43">
        <f t="shared" ca="1" si="17"/>
        <v>35.097646951328009</v>
      </c>
      <c r="P22" s="43">
        <f t="shared" ca="1" si="13"/>
        <v>64.455905925575934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2335900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1822960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188400</v>
      </c>
      <c r="M26" s="52">
        <f t="shared" si="22"/>
        <v>0</v>
      </c>
      <c r="N26" s="52">
        <f t="shared" ca="1" si="22"/>
        <v>186400</v>
      </c>
      <c r="O26" s="52">
        <f t="shared" ca="1" si="17"/>
        <v>98.938428874734612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2301026</v>
      </c>
      <c r="M28" s="25">
        <f t="shared" si="23"/>
        <v>0</v>
      </c>
      <c r="N28" s="25">
        <f t="shared" ca="1" si="23"/>
        <v>497054.65</v>
      </c>
      <c r="O28" s="24">
        <f t="shared" ref="O28:O30" ca="1" si="24">IF(L28&gt;0,N28*100/L28,0)</f>
        <v>21.601435620458005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2301026</v>
      </c>
      <c r="M30" s="32">
        <f t="shared" si="27"/>
        <v>0</v>
      </c>
      <c r="N30" s="32">
        <f t="shared" ca="1" si="27"/>
        <v>497054.65</v>
      </c>
      <c r="O30" s="31">
        <f t="shared" ca="1" si="24"/>
        <v>21.601435620458005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2301026</v>
      </c>
      <c r="M32" s="43">
        <f t="shared" si="30"/>
        <v>0</v>
      </c>
      <c r="N32" s="43">
        <f t="shared" ca="1" si="30"/>
        <v>497054.65</v>
      </c>
      <c r="O32" s="43">
        <f t="shared" ca="1" si="29"/>
        <v>21.601435620458005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2301026</v>
      </c>
      <c r="M34" s="43">
        <f t="shared" si="32"/>
        <v>0</v>
      </c>
      <c r="N34" s="43">
        <f t="shared" ca="1" si="32"/>
        <v>497054.65</v>
      </c>
      <c r="O34" s="43">
        <f t="shared" ca="1" si="29"/>
        <v>21.601435620458005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4347260</v>
      </c>
      <c r="M37" s="57">
        <f t="shared" ca="1" si="33"/>
        <v>2264590</v>
      </c>
      <c r="N37" s="57">
        <f t="shared" ca="1" si="33"/>
        <v>1646062</v>
      </c>
      <c r="O37" s="58">
        <f t="shared" ca="1" si="29"/>
        <v>37.864355939143273</v>
      </c>
      <c r="P37" s="58">
        <f t="shared" ca="1" si="25"/>
        <v>72.686976450483314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884100</v>
      </c>
      <c r="M41" s="81">
        <f t="shared" ca="1" si="34"/>
        <v>394000</v>
      </c>
      <c r="N41" s="81">
        <f t="shared" ca="1" si="34"/>
        <v>422882</v>
      </c>
      <c r="O41" s="80">
        <f t="shared" ref="O41:O43" ca="1" si="35">IF(L41&gt;0,N41*100/L41,0)</f>
        <v>47.831919466123743</v>
      </c>
      <c r="P41" s="80">
        <f t="shared" ref="P41:P43" ca="1" si="36">IF(M41&gt;0,N41*100/M41,0)</f>
        <v>107.33045685279188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884100</v>
      </c>
      <c r="M43" s="81">
        <f t="shared" ca="1" si="38"/>
        <v>394000</v>
      </c>
      <c r="N43" s="81">
        <f t="shared" ca="1" si="38"/>
        <v>422882</v>
      </c>
      <c r="O43" s="80">
        <f t="shared" ca="1" si="35"/>
        <v>47.831919466123743</v>
      </c>
      <c r="P43" s="80">
        <f t="shared" ca="1" si="36"/>
        <v>107.33045685279188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788100</v>
      </c>
      <c r="M45" s="93">
        <f ca="1">IFERROR(__xludf.DUMMYFUNCTION("IMPORTRANGE(""https://docs.google.com/spreadsheets/d/1Yj_ptqi66GCucihVvJfMjLAmec39IyEx_6qawtMGysU/edit?usp=sharing"",""สบก!Q51"")"),394000)</f>
        <v>394000</v>
      </c>
      <c r="N45" s="93">
        <f ca="1">IFERROR(__xludf.DUMMYFUNCTION("IMPORTRANGE(""https://docs.google.com/spreadsheets/d/1Yj_ptqi66GCucihVvJfMjLAmec39IyEx_6qawtMGysU/edit?usp=sharing"",""สบก!R51"")"),328482)</f>
        <v>328482</v>
      </c>
      <c r="O45" s="94">
        <f ca="1">IF(L45&gt;0,N45*100/L45,0)</f>
        <v>41.680243623905596</v>
      </c>
      <c r="P45" s="94">
        <f ca="1">IF(M45&gt;0,N45*100/M45,0)</f>
        <v>83.371065989847722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IFERROR(__xludf.DUMMYFUNCTION("IMPORTRANGE(""https://docs.google.com/spreadsheets/d/1Yj_ptqi66GCucihVvJfMjLAmec39IyEx_6qawtMGysU/edit?usp=sharing"",""สบก!M51"")"),788100)</f>
        <v>788100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IFERROR(__xludf.DUMMYFUNCTION("IMPORTRANGE(""https://docs.google.com/spreadsheets/d/1Yj_ptqi66GCucihVvJfMjLAmec39IyEx_6qawtMGysU/edit?usp=sharing"",""สบก!N51"")"),0)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IFERROR(__xludf.DUMMYFUNCTION("IMPORTRANGE(""https://docs.google.com/spreadsheets/d/1Yj_ptqi66GCucihVvJfMjLAmec39IyEx_6qawtMGysU/edit?usp=sharing"",""สบก!O51"")"),96000)</f>
        <v>96000</v>
      </c>
      <c r="M49" s="103"/>
      <c r="N49" s="93">
        <f ca="1">IFERROR(__xludf.DUMMYFUNCTION("IMPORTRANGE(""https://docs.google.com/spreadsheets/d/1Yj_ptqi66GCucihVvJfMjLAmec39IyEx_6qawtMGysU/edit?usp=sharing"",""สบก!S51"")"),94400)</f>
        <v>94400</v>
      </c>
      <c r="O49" s="103">
        <f ca="1">IF(L49&gt;0,N49*100/L49,0)</f>
        <v>98.333333333333329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772800</v>
      </c>
      <c r="M53" s="127">
        <f t="shared" ca="1" si="39"/>
        <v>391720</v>
      </c>
      <c r="N53" s="127">
        <f t="shared" ca="1" si="39"/>
        <v>309078</v>
      </c>
      <c r="O53" s="126">
        <f t="shared" ref="O53:O55" ca="1" si="40">IF(L53&gt;0,N53*100/L53,0)</f>
        <v>39.994565217391305</v>
      </c>
      <c r="P53" s="126">
        <f t="shared" ref="P53:P55" ca="1" si="41">IF(M53&gt;0,N53*100/M53,0)</f>
        <v>78.902787705503926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772800</v>
      </c>
      <c r="M55" s="127">
        <f t="shared" ca="1" si="43"/>
        <v>391720</v>
      </c>
      <c r="N55" s="127">
        <f t="shared" ca="1" si="43"/>
        <v>309078</v>
      </c>
      <c r="O55" s="126">
        <f t="shared" ca="1" si="40"/>
        <v>39.994565217391305</v>
      </c>
      <c r="P55" s="126">
        <f t="shared" ca="1" si="41"/>
        <v>78.902787705503926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772800</v>
      </c>
      <c r="M57" s="93">
        <f ca="1">IFERROR(__xludf.DUMMYFUNCTION("IMPORTRANGE(""https://docs.google.com/spreadsheets/d/1Yj_ptqi66GCucihVvJfMjLAmec39IyEx_6qawtMGysU/edit?usp=sharing"",""สบก!Z51"")"),391720)</f>
        <v>391720</v>
      </c>
      <c r="N57" s="93">
        <f ca="1">IFERROR(__xludf.DUMMYFUNCTION("IMPORTRANGE(""https://docs.google.com/spreadsheets/d/1Yj_ptqi66GCucihVvJfMjLAmec39IyEx_6qawtMGysU/edit?usp=sharing"",""สบก!AA51"")"),309078)</f>
        <v>309078</v>
      </c>
      <c r="O57" s="94">
        <f ca="1">IF(L57&gt;0,N57*100/L57,0)</f>
        <v>39.994565217391305</v>
      </c>
      <c r="P57" s="94">
        <f ca="1">IF(M57&gt;0,N57*100/M57,0)</f>
        <v>78.902787705503926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IFERROR(__xludf.DUMMYFUNCTION("IMPORTRANGE(""https://docs.google.com/spreadsheets/d/1Yj_ptqi66GCucihVvJfMjLAmec39IyEx_6qawtMGysU/edit?usp=sharing"",""สบก!V51"")"),772800)</f>
        <v>772800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IFERROR(__xludf.DUMMYFUNCTION("IMPORTRANGE(""https://docs.google.com/spreadsheets/d/1Yj_ptqi66GCucihVvJfMjLAmec39IyEx_6qawtMGysU/edit?usp=sharing"",""สบก!W51"")"),0)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IFERROR(__xludf.DUMMYFUNCTION("IMPORTRANGE(""https://docs.google.com/spreadsheets/d/1Yj_ptqi66GCucihVvJfMjLAmec39IyEx_6qawtMGysU/edit?usp=sharing"",""สบก!X51"")"),0)</f>
        <v>0</v>
      </c>
      <c r="M61" s="103"/>
      <c r="N61" s="93">
        <f ca="1">IFERROR(__xludf.DUMMYFUNCTION("IMPORTRANGE(""https://docs.google.com/spreadsheets/d/1Yj_ptqi66GCucihVvJfMjLAmec39IyEx_6qawtMGysU/edit?usp=sharing"",""สบก!AB51"")"),0)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IFERROR(__xludf.DUMMYFUNCTION("IMPORTRANGE(""https://docs.google.com/spreadsheets/d/1XL5vhW3sbDhbH9Cz0tuDiY8C3ctxq1tqvaCgkFb8cCA/edit?usp=sharing"",""สกลนคร!I9"")"),1)</f>
        <v>1</v>
      </c>
      <c r="J64" s="148">
        <f ca="1">IFERROR(__xludf.DUMMYFUNCTION("IMPORTRANGE(""https://docs.google.com/spreadsheets/d/1XL5vhW3sbDhbH9Cz0tuDiY8C3ctxq1tqvaCgkFb8cCA/edit?usp=sharing"",""สกลนคร!J9"")"),1)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IFERROR(__xludf.DUMMYFUNCTION("IMPORTRANGE(""https://docs.google.com/spreadsheets/d/1XL5vhW3sbDhbH9Cz0tuDiY8C3ctxq1tqvaCgkFb8cCA/edit?usp=sharing"",""สกลนคร!I10"")"),30)</f>
        <v>30</v>
      </c>
      <c r="J65" s="148">
        <f ca="1">IFERROR(__xludf.DUMMYFUNCTION("IMPORTRANGE(""https://docs.google.com/spreadsheets/d/1XL5vhW3sbDhbH9Cz0tuDiY8C3ctxq1tqvaCgkFb8cCA/edit?usp=sharing"",""สกลนคร!J10"")"),30)</f>
        <v>30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577000</v>
      </c>
      <c r="M66" s="158">
        <f t="shared" ca="1" si="45"/>
        <v>325120</v>
      </c>
      <c r="N66" s="158">
        <f t="shared" ca="1" si="45"/>
        <v>71226</v>
      </c>
      <c r="O66" s="157">
        <f t="shared" ref="O66:O68" ca="1" si="46">IF(L66&gt;0,N66*100/L66,0)</f>
        <v>12.34419410745234</v>
      </c>
      <c r="P66" s="157">
        <f t="shared" ref="P66:P68" ca="1" si="47">IF(M66&gt;0,N66*100/M66,0)</f>
        <v>21.907603346456693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577000</v>
      </c>
      <c r="M68" s="163">
        <f t="shared" ca="1" si="49"/>
        <v>325120</v>
      </c>
      <c r="N68" s="163">
        <f t="shared" ca="1" si="49"/>
        <v>71226</v>
      </c>
      <c r="O68" s="162">
        <f t="shared" ca="1" si="46"/>
        <v>12.34419410745234</v>
      </c>
      <c r="P68" s="162">
        <f t="shared" ca="1" si="47"/>
        <v>21.907603346456693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577000</v>
      </c>
      <c r="M70" s="176">
        <f ca="1">IFERROR(__xludf.DUMMYFUNCTION("IMPORTRANGE(""https://docs.google.com/spreadsheets/d/1Yj_ptqi66GCucihVvJfMjLAmec39IyEx_6qawtMGysU/edit?usp=sharing"",""สบก!AI51"")"),325120)</f>
        <v>325120</v>
      </c>
      <c r="N70" s="177">
        <f ca="1">IFERROR(__xludf.DUMMYFUNCTION("IMPORTRANGE(""https://docs.google.com/spreadsheets/d/1Yj_ptqi66GCucihVvJfMjLAmec39IyEx_6qawtMGysU/edit?usp=sharing"",""สบก!AJ51"")"),71226)</f>
        <v>71226</v>
      </c>
      <c r="O70" s="178">
        <f ca="1">IF(L70&gt;0,N70*100/L70,0)</f>
        <v>12.34419410745234</v>
      </c>
      <c r="P70" s="178">
        <f ca="1">IF(M70&gt;0,N70*100/M70,0)</f>
        <v>21.907603346456693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IFERROR(__xludf.DUMMYFUNCTION("IMPORTRANGE(""https://docs.google.com/spreadsheets/d/1Yj_ptqi66GCucihVvJfMjLAmec39IyEx_6qawtMGysU/edit?usp=sharing"",""สบก!AE51"")"),205000)</f>
        <v>205000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IFERROR(__xludf.DUMMYFUNCTION("IMPORTRANGE(""https://docs.google.com/spreadsheets/d/1Yj_ptqi66GCucihVvJfMjLAmec39IyEx_6qawtMGysU/edit?usp=sharing"",""สบก!AF51"")"),372000)</f>
        <v>372000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IFERROR(__xludf.DUMMYFUNCTION("IMPORTRANGE(""https://docs.google.com/spreadsheets/d/1Yj_ptqi66GCucihVvJfMjLAmec39IyEx_6qawtMGysU/edit?usp=sharing"",""สบก!AG51"")"),0)</f>
        <v>0</v>
      </c>
      <c r="M74" s="103"/>
      <c r="N74" s="93">
        <f ca="1">IFERROR(__xludf.DUMMYFUNCTION("IMPORTRANGE(""https://docs.google.com/spreadsheets/d/1Yj_ptqi66GCucihVvJfMjLAmec39IyEx_6qawtMGysU/edit?usp=sharing"",""สบก!AK51"")"),0)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IFERROR(__xludf.DUMMYFUNCTION("IMPORTRANGE(""https://docs.google.com/spreadsheets/d/1XL5vhW3sbDhbH9Cz0tuDiY8C3ctxq1tqvaCgkFb8cCA/edit?usp=sharing"",""สกลนคร!J16"")"),0)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IFERROR(__xludf.DUMMYFUNCTION("IMPORTRANGE(""https://docs.google.com/spreadsheets/d/1XL5vhW3sbDhbH9Cz0tuDiY8C3ctxq1tqvaCgkFb8cCA/edit?usp=sharing"",""สกลนคร!J17"")"),1)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IFERROR(__xludf.DUMMYFUNCTION("IMPORTRANGE(""https://docs.google.com/spreadsheets/d/1XL5vhW3sbDhbH9Cz0tuDiY8C3ctxq1tqvaCgkFb8cCA/edit?usp=sharing"",""สกลนคร!J18"")"),0)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IFERROR(__xludf.DUMMYFUNCTION("IMPORTRANGE(""https://docs.google.com/spreadsheets/d/1XL5vhW3sbDhbH9Cz0tuDiY8C3ctxq1tqvaCgkFb8cCA/edit?usp=sharing"",""สกลนคร!J19"")"),1)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IFERROR(__xludf.DUMMYFUNCTION("IMPORTRANGE(""https://docs.google.com/spreadsheets/d/1XL5vhW3sbDhbH9Cz0tuDiY8C3ctxq1tqvaCgkFb8cCA/edit?usp=sharing"",""สกลนคร!I20"")"),1)</f>
        <v>1</v>
      </c>
      <c r="J80" s="210">
        <f ca="1">IFERROR(__xludf.DUMMYFUNCTION("IMPORTRANGE(""https://docs.google.com/spreadsheets/d/1XL5vhW3sbDhbH9Cz0tuDiY8C3ctxq1tqvaCgkFb8cCA/edit?usp=sharing"",""สกลนคร!J20"")"),1)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IFERROR(__xludf.DUMMYFUNCTION("IMPORTRANGE(""https://docs.google.com/spreadsheets/d/1XL5vhW3sbDhbH9Cz0tuDiY8C3ctxq1tqvaCgkFb8cCA/edit?usp=sharing"",""สกลนคร!I21"")"),30)</f>
        <v>30</v>
      </c>
      <c r="J81" s="210">
        <f ca="1">IFERROR(__xludf.DUMMYFUNCTION("IMPORTRANGE(""https://docs.google.com/spreadsheets/d/1XL5vhW3sbDhbH9Cz0tuDiY8C3ctxq1tqvaCgkFb8cCA/edit?usp=sharing"",""สกลนคร!J21"")"),30)</f>
        <v>30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IFERROR(__xludf.DUMMYFUNCTION("IMPORTRANGE(""https://docs.google.com/spreadsheets/d/1XL5vhW3sbDhbH9Cz0tuDiY8C3ctxq1tqvaCgkFb8cCA/edit?usp=sharing"",""สกลนคร!I22"")"),0)</f>
        <v>0</v>
      </c>
      <c r="J82" s="213">
        <f ca="1">IFERROR(__xludf.DUMMYFUNCTION("IMPORTRANGE(""https://docs.google.com/spreadsheets/d/1XL5vhW3sbDhbH9Cz0tuDiY8C3ctxq1tqvaCgkFb8cCA/edit?usp=sharing"",""สกลนคร!J22"")"),0)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IFERROR(__xludf.DUMMYFUNCTION("IMPORTRANGE(""https://docs.google.com/spreadsheets/d/1XL5vhW3sbDhbH9Cz0tuDiY8C3ctxq1tqvaCgkFb8cCA/edit?usp=sharing"",""สกลนคร!I23"")"),0)</f>
        <v>0</v>
      </c>
      <c r="J83" s="213">
        <f ca="1">IFERROR(__xludf.DUMMYFUNCTION("IMPORTRANGE(""https://docs.google.com/spreadsheets/d/1XL5vhW3sbDhbH9Cz0tuDiY8C3ctxq1tqvaCgkFb8cCA/edit?usp=sharing"",""สกลนคร!J23"")"),0)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IFERROR(__xludf.DUMMYFUNCTION("IMPORTRANGE(""https://docs.google.com/spreadsheets/d/1XL5vhW3sbDhbH9Cz0tuDiY8C3ctxq1tqvaCgkFb8cCA/edit?usp=sharing"",""สกลนคร!I24"")"),1)</f>
        <v>1</v>
      </c>
      <c r="J84" s="198">
        <f ca="1">IFERROR(__xludf.DUMMYFUNCTION("IMPORTRANGE(""https://docs.google.com/spreadsheets/d/1XL5vhW3sbDhbH9Cz0tuDiY8C3ctxq1tqvaCgkFb8cCA/edit?usp=sharing"",""สกลนคร!J24"")"),1)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IFERROR(__xludf.DUMMYFUNCTION("IMPORTRANGE(""https://docs.google.com/spreadsheets/d/1XL5vhW3sbDhbH9Cz0tuDiY8C3ctxq1tqvaCgkFb8cCA/edit?usp=sharing"",""สกลนคร!I25"")"),30)</f>
        <v>30</v>
      </c>
      <c r="J85" s="198">
        <f ca="1">IFERROR(__xludf.DUMMYFUNCTION("IMPORTRANGE(""https://docs.google.com/spreadsheets/d/1XL5vhW3sbDhbH9Cz0tuDiY8C3ctxq1tqvaCgkFb8cCA/edit?usp=sharing"",""สกลนคร!J25"")"),30)</f>
        <v>30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IFERROR(__xludf.DUMMYFUNCTION("IMPORTRANGE(""https://docs.google.com/spreadsheets/d/1XL5vhW3sbDhbH9Cz0tuDiY8C3ctxq1tqvaCgkFb8cCA/edit?usp=sharing"",""สกลนคร!I26"")"),0)</f>
        <v>0</v>
      </c>
      <c r="J86" s="213">
        <f ca="1">IFERROR(__xludf.DUMMYFUNCTION("IMPORTRANGE(""https://docs.google.com/spreadsheets/d/1XL5vhW3sbDhbH9Cz0tuDiY8C3ctxq1tqvaCgkFb8cCA/edit?usp=sharing"",""สกลนคร!J26"")"),0)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IFERROR(__xludf.DUMMYFUNCTION("IMPORTRANGE(""https://docs.google.com/spreadsheets/d/1XL5vhW3sbDhbH9Cz0tuDiY8C3ctxq1tqvaCgkFb8cCA/edit?usp=sharing"",""สกลนคร!I27"")"),0)</f>
        <v>0</v>
      </c>
      <c r="J87" s="213">
        <f ca="1">IFERROR(__xludf.DUMMYFUNCTION("IMPORTRANGE(""https://docs.google.com/spreadsheets/d/1XL5vhW3sbDhbH9Cz0tuDiY8C3ctxq1tqvaCgkFb8cCA/edit?usp=sharing"",""สกลนคร!J27"")"),0)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IFERROR(__xludf.DUMMYFUNCTION("IMPORTRANGE(""https://docs.google.com/spreadsheets/d/1XL5vhW3sbDhbH9Cz0tuDiY8C3ctxq1tqvaCgkFb8cCA/edit?usp=sharing"",""สกลนคร!I28"")"),0)</f>
        <v>0</v>
      </c>
      <c r="J88" s="213">
        <f ca="1">IFERROR(__xludf.DUMMYFUNCTION("IMPORTRANGE(""https://docs.google.com/spreadsheets/d/1XL5vhW3sbDhbH9Cz0tuDiY8C3ctxq1tqvaCgkFb8cCA/edit?usp=sharing"",""สกลนคร!J28"")"),0)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IFERROR(__xludf.DUMMYFUNCTION("IMPORTRANGE(""https://docs.google.com/spreadsheets/d/1XL5vhW3sbDhbH9Cz0tuDiY8C3ctxq1tqvaCgkFb8cCA/edit?usp=sharing"",""สกลนคร!J29"")"),0)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IFERROR(__xludf.DUMMYFUNCTION("IMPORTRANGE(""https://docs.google.com/spreadsheets/d/1XL5vhW3sbDhbH9Cz0tuDiY8C3ctxq1tqvaCgkFb8cCA/edit?usp=sharing"",""สกลนคร!J30"")"),0)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IFERROR(__xludf.DUMMYFUNCTION("IMPORTRANGE(""https://docs.google.com/spreadsheets/d/1XL5vhW3sbDhbH9Cz0tuDiY8C3ctxq1tqvaCgkFb8cCA/edit?usp=sharing"",""สกลนคร!I32"")"),4)</f>
        <v>4</v>
      </c>
      <c r="J92" s="148">
        <f ca="1">IFERROR(__xludf.DUMMYFUNCTION("IMPORTRANGE(""https://docs.google.com/spreadsheets/d/1XL5vhW3sbDhbH9Cz0tuDiY8C3ctxq1tqvaCgkFb8cCA/edit?usp=sharing"",""สกลนคร!J32"")"),4)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IFERROR(__xludf.DUMMYFUNCTION("IMPORTRANGE(""https://docs.google.com/spreadsheets/d/1XL5vhW3sbDhbH9Cz0tuDiY8C3ctxq1tqvaCgkFb8cCA/edit?usp=sharing"",""สกลนคร!I33"")"),1)</f>
        <v>1</v>
      </c>
      <c r="J93" s="148">
        <f ca="1">IFERROR(__xludf.DUMMYFUNCTION("IMPORTRANGE(""https://docs.google.com/spreadsheets/d/1XL5vhW3sbDhbH9Cz0tuDiY8C3ctxq1tqvaCgkFb8cCA/edit?usp=sharing"",""สกลนคร!J33"")"),1)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112020</v>
      </c>
      <c r="O94" s="157">
        <f t="shared" ref="O94:O96" ca="1" si="53">IF(L94&gt;0,N94*100/L94,0)</f>
        <v>52.223776223776227</v>
      </c>
      <c r="P94" s="157">
        <f t="shared" ref="P94:P96" ca="1" si="54">IF(M94&gt;0,N94*100/M94,0)</f>
        <v>162.9855958096901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112020</v>
      </c>
      <c r="O96" s="162">
        <f t="shared" ca="1" si="53"/>
        <v>52.223776223776227</v>
      </c>
      <c r="P96" s="162">
        <f t="shared" ca="1" si="54"/>
        <v>162.9855958096901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IFERROR(__xludf.DUMMYFUNCTION("IMPORTRANGE(""https://docs.google.com/spreadsheets/d/1Yj_ptqi66GCucihVvJfMjLAmec39IyEx_6qawtMGysU/edit?usp=sharing"",""สบก!AR51"")"),68730)</f>
        <v>68730</v>
      </c>
      <c r="N98" s="177">
        <f ca="1">IFERROR(__xludf.DUMMYFUNCTION("IMPORTRANGE(""https://docs.google.com/spreadsheets/d/1Yj_ptqi66GCucihVvJfMjLAmec39IyEx_6qawtMGysU/edit?usp=sharing"",""สบก!AS51"")"),20020)</f>
        <v>20020</v>
      </c>
      <c r="O98" s="178">
        <f ca="1">IF(L98&gt;0,N98*100/L98,0)</f>
        <v>16.396396396396398</v>
      </c>
      <c r="P98" s="178">
        <f ca="1">IF(M98&gt;0,N98*100/M98,0)</f>
        <v>29.128473737814637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IFERROR(__xludf.DUMMYFUNCTION("IMPORTRANGE(""https://docs.google.com/spreadsheets/d/1Yj_ptqi66GCucihVvJfMjLAmec39IyEx_6qawtMGysU/edit?usp=sharing"",""สบก!AN51"")"),0)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IFERROR(__xludf.DUMMYFUNCTION("IMPORTRANGE(""https://docs.google.com/spreadsheets/d/1Yj_ptqi66GCucihVvJfMjLAmec39IyEx_6qawtMGysU/edit?usp=sharing"",""สบก!AO51"")"),122100)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IFERROR(__xludf.DUMMYFUNCTION("IMPORTRANGE(""https://docs.google.com/spreadsheets/d/1Yj_ptqi66GCucihVvJfMjLAmec39IyEx_6qawtMGysU/edit?usp=sharing"",""สบก!AP51"")"),92400)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IFERROR(__xludf.DUMMYFUNCTION("IMPORTRANGE(""https://docs.google.com/spreadsheets/d/1Yj_ptqi66GCucihVvJfMjLAmec39IyEx_6qawtMGysU/edit?usp=sharing"",""สบก!AT51"")"),92000)</f>
        <v>92000</v>
      </c>
      <c r="O102" s="103">
        <f ca="1">IF(L102&gt;0,N102*100/L102,0)</f>
        <v>99.567099567099561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IFERROR(__xludf.DUMMYFUNCTION("IMPORTRANGE(""https://docs.google.com/spreadsheets/d/1XL5vhW3sbDhbH9Cz0tuDiY8C3ctxq1tqvaCgkFb8cCA/edit?usp=sharing"",""สกลนคร!J39"")"),0)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IFERROR(__xludf.DUMMYFUNCTION("IMPORTRANGE(""https://docs.google.com/spreadsheets/d/1XL5vhW3sbDhbH9Cz0tuDiY8C3ctxq1tqvaCgkFb8cCA/edit?usp=sharing"",""สกลนคร!J40"")"),1)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IFERROR(__xludf.DUMMYFUNCTION("IMPORTRANGE(""https://docs.google.com/spreadsheets/d/1XL5vhW3sbDhbH9Cz0tuDiY8C3ctxq1tqvaCgkFb8cCA/edit?usp=sharing"",""สกลนคร!J41"")"),1)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IFERROR(__xludf.DUMMYFUNCTION("IMPORTRANGE(""https://docs.google.com/spreadsheets/d/1XL5vhW3sbDhbH9Cz0tuDiY8C3ctxq1tqvaCgkFb8cCA/edit?usp=sharing"",""สกลนคร!J42"")"),1)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IFERROR(__xludf.DUMMYFUNCTION("IMPORTRANGE(""https://docs.google.com/spreadsheets/d/1XL5vhW3sbDhbH9Cz0tuDiY8C3ctxq1tqvaCgkFb8cCA/edit?usp=sharing"",""สกลนคร!I43"")"),1)</f>
        <v>1</v>
      </c>
      <c r="J108" s="213">
        <f ca="1">IFERROR(__xludf.DUMMYFUNCTION("IMPORTRANGE(""https://docs.google.com/spreadsheets/d/1XL5vhW3sbDhbH9Cz0tuDiY8C3ctxq1tqvaCgkFb8cCA/edit?usp=sharing"",""สกลนคร!J43"")"),1)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IFERROR(__xludf.DUMMYFUNCTION("IMPORTRANGE(""https://docs.google.com/spreadsheets/d/1XL5vhW3sbDhbH9Cz0tuDiY8C3ctxq1tqvaCgkFb8cCA/edit?usp=sharing"",""สกลนคร!I44"")"),4)</f>
        <v>4</v>
      </c>
      <c r="J109" s="213">
        <f ca="1">IFERROR(__xludf.DUMMYFUNCTION("IMPORTRANGE(""https://docs.google.com/spreadsheets/d/1XL5vhW3sbDhbH9Cz0tuDiY8C3ctxq1tqvaCgkFb8cCA/edit?usp=sharing"",""สกลนคร!J44"")"),4)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IFERROR(__xludf.DUMMYFUNCTION("IMPORTRANGE(""https://docs.google.com/spreadsheets/d/1XL5vhW3sbDhbH9Cz0tuDiY8C3ctxq1tqvaCgkFb8cCA/edit?usp=sharing"",""สกลนคร!I45"")"),4)</f>
        <v>4</v>
      </c>
      <c r="J110" s="213">
        <f ca="1">IFERROR(__xludf.DUMMYFUNCTION("IMPORTRANGE(""https://docs.google.com/spreadsheets/d/1XL5vhW3sbDhbH9Cz0tuDiY8C3ctxq1tqvaCgkFb8cCA/edit?usp=sharing"",""สกลนคร!J45"")"),4)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IFERROR(__xludf.DUMMYFUNCTION("IMPORTRANGE(""https://docs.google.com/spreadsheets/d/1XL5vhW3sbDhbH9Cz0tuDiY8C3ctxq1tqvaCgkFb8cCA/edit?usp=sharing"",""สกลนคร!I46"")"),4)</f>
        <v>4</v>
      </c>
      <c r="J111" s="213">
        <f ca="1">IFERROR(__xludf.DUMMYFUNCTION("IMPORTRANGE(""https://docs.google.com/spreadsheets/d/1XL5vhW3sbDhbH9Cz0tuDiY8C3ctxq1tqvaCgkFb8cCA/edit?usp=sharing"",""สกลนคร!J46"")"),4)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IFERROR(__xludf.DUMMYFUNCTION("IMPORTRANGE(""https://docs.google.com/spreadsheets/d/1XL5vhW3sbDhbH9Cz0tuDiY8C3ctxq1tqvaCgkFb8cCA/edit?usp=sharing"",""สกลนคร!I47"")"),4)</f>
        <v>4</v>
      </c>
      <c r="J112" s="213">
        <f ca="1">IFERROR(__xludf.DUMMYFUNCTION("IMPORTRANGE(""https://docs.google.com/spreadsheets/d/1XL5vhW3sbDhbH9Cz0tuDiY8C3ctxq1tqvaCgkFb8cCA/edit?usp=sharing"",""สกลนคร!J47"")"),0)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IFERROR(__xludf.DUMMYFUNCTION("IMPORTRANGE(""https://docs.google.com/spreadsheets/d/1XL5vhW3sbDhbH9Cz0tuDiY8C3ctxq1tqvaCgkFb8cCA/edit?usp=sharing"",""สกลนคร!I48"")"),1)</f>
        <v>1</v>
      </c>
      <c r="J113" s="213">
        <f ca="1">IFERROR(__xludf.DUMMYFUNCTION("IMPORTRANGE(""https://docs.google.com/spreadsheets/d/1XL5vhW3sbDhbH9Cz0tuDiY8C3ctxq1tqvaCgkFb8cCA/edit?usp=sharing"",""สกลนคร!J48"")"),1)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IFERROR(__xludf.DUMMYFUNCTION("IMPORTRANGE(""https://docs.google.com/spreadsheets/d/1XL5vhW3sbDhbH9Cz0tuDiY8C3ctxq1tqvaCgkFb8cCA/edit?usp=sharing"",""สกลนคร!J49"")"),0)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IFERROR(__xludf.DUMMYFUNCTION("IMPORTRANGE(""https://docs.google.com/spreadsheets/d/1XL5vhW3sbDhbH9Cz0tuDiY8C3ctxq1tqvaCgkFb8cCA/edit?usp=sharing"",""สกลนคร!J50"")"),0)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IFERROR(__xludf.DUMMYFUNCTION("IMPORTRANGE(""https://docs.google.com/spreadsheets/d/1XL5vhW3sbDhbH9Cz0tuDiY8C3ctxq1tqvaCgkFb8cCA/edit?usp=sharing"",""สกลนคร!I52"")"),0)</f>
        <v>0</v>
      </c>
      <c r="J117" s="148">
        <f ca="1">IFERROR(__xludf.DUMMYFUNCTION("IMPORTRANGE(""https://docs.google.com/spreadsheets/d/1XL5vhW3sbDhbH9Cz0tuDiY8C3ctxq1tqvaCgkFb8cCA/edit?usp=sharing"",""สกลนคร!J52"")"),0)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IFERROR(__xludf.DUMMYFUNCTION("IMPORTRANGE(""https://docs.google.com/spreadsheets/d/1Yj_ptqi66GCucihVvJfMjLAmec39IyEx_6qawtMGysU/edit?usp=sharing"",""สบก!BA51"")"),0)</f>
        <v>0</v>
      </c>
      <c r="N122" s="177">
        <f ca="1">IFERROR(__xludf.DUMMYFUNCTION("IMPORTRANGE(""https://docs.google.com/spreadsheets/d/1Yj_ptqi66GCucihVvJfMjLAmec39IyEx_6qawtMGysU/edit?usp=sharing"",""สบก!BB51"")"),0)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IFERROR(__xludf.DUMMYFUNCTION("IMPORTRANGE(""https://docs.google.com/spreadsheets/d/1Yj_ptqi66GCucihVvJfMjLAmec39IyEx_6qawtMGysU/edit?usp=sharing"",""สบก!AW51"")"),0)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IFERROR(__xludf.DUMMYFUNCTION("IMPORTRANGE(""https://docs.google.com/spreadsheets/d/1Yj_ptqi66GCucihVvJfMjLAmec39IyEx_6qawtMGysU/edit?usp=sharing"",""สบก!AX51"")"),0)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IFERROR(__xludf.DUMMYFUNCTION("IMPORTRANGE(""https://docs.google.com/spreadsheets/d/1Yj_ptqi66GCucihVvJfMjLAmec39IyEx_6qawtMGysU/edit?usp=sharing"",""สบก!AY51"")"),0)</f>
        <v>0</v>
      </c>
      <c r="M126" s="103"/>
      <c r="N126" s="93">
        <f ca="1">IFERROR(__xludf.DUMMYFUNCTION("IMPORTRANGE(""https://docs.google.com/spreadsheets/d/1Yj_ptqi66GCucihVvJfMjLAmec39IyEx_6qawtMGysU/edit?usp=sharing"",""สบก!BC51"")"),0)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IFERROR(__xludf.DUMMYFUNCTION("IMPORTRANGE(""https://docs.google.com/spreadsheets/d/1XL5vhW3sbDhbH9Cz0tuDiY8C3ctxq1tqvaCgkFb8cCA/edit?usp=sharing"",""สกลนคร!J58"")"),0)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IFERROR(__xludf.DUMMYFUNCTION("IMPORTRANGE(""https://docs.google.com/spreadsheets/d/1XL5vhW3sbDhbH9Cz0tuDiY8C3ctxq1tqvaCgkFb8cCA/edit?usp=sharing"",""สกลนคร!J59"")"),0)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IFERROR(__xludf.DUMMYFUNCTION("IMPORTRANGE(""https://docs.google.com/spreadsheets/d/1XL5vhW3sbDhbH9Cz0tuDiY8C3ctxq1tqvaCgkFb8cCA/edit?usp=sharing"",""สกลนคร!J60"")"),0)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IFERROR(__xludf.DUMMYFUNCTION("IMPORTRANGE(""https://docs.google.com/spreadsheets/d/1XL5vhW3sbDhbH9Cz0tuDiY8C3ctxq1tqvaCgkFb8cCA/edit?usp=sharing"",""สกลนคร!J61"")"),0)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IFERROR(__xludf.DUMMYFUNCTION("IMPORTRANGE(""https://docs.google.com/spreadsheets/d/1XL5vhW3sbDhbH9Cz0tuDiY8C3ctxq1tqvaCgkFb8cCA/edit?usp=sharing"",""สกลนคร!I62"")"),0)</f>
        <v>0</v>
      </c>
      <c r="J132" s="213">
        <f ca="1">IFERROR(__xludf.DUMMYFUNCTION("IMPORTRANGE(""https://docs.google.com/spreadsheets/d/1XL5vhW3sbDhbH9Cz0tuDiY8C3ctxq1tqvaCgkFb8cCA/edit?usp=sharing"",""สกลนคร!J62"")"),0)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IFERROR(__xludf.DUMMYFUNCTION("IMPORTRANGE(""https://docs.google.com/spreadsheets/d/1XL5vhW3sbDhbH9Cz0tuDiY8C3ctxq1tqvaCgkFb8cCA/edit?usp=sharing"",""สกลนคร!I63"")"),0)</f>
        <v>0</v>
      </c>
      <c r="J133" s="213">
        <f ca="1">IFERROR(__xludf.DUMMYFUNCTION("IMPORTRANGE(""https://docs.google.com/spreadsheets/d/1XL5vhW3sbDhbH9Cz0tuDiY8C3ctxq1tqvaCgkFb8cCA/edit?usp=sharing"",""สกลนคร!J63"")"),0)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IFERROR(__xludf.DUMMYFUNCTION("IMPORTRANGE(""https://docs.google.com/spreadsheets/d/1XL5vhW3sbDhbH9Cz0tuDiY8C3ctxq1tqvaCgkFb8cCA/edit?usp=sharing"",""สกลนคร!J64"")"),0)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IFERROR(__xludf.DUMMYFUNCTION("IMPORTRANGE(""https://docs.google.com/spreadsheets/d/1XL5vhW3sbDhbH9Cz0tuDiY8C3ctxq1tqvaCgkFb8cCA/edit?usp=sharing"",""สกลนคร!J65"")"),0)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IFERROR(__xludf.DUMMYFUNCTION("IMPORTRANGE(""https://docs.google.com/spreadsheets/d/1XL5vhW3sbDhbH9Cz0tuDiY8C3ctxq1tqvaCgkFb8cCA/edit?usp=sharing"",""สกลนคร!I68"")"),50)</f>
        <v>50</v>
      </c>
      <c r="J138" s="276">
        <f ca="1">IFERROR(__xludf.DUMMYFUNCTION("IMPORTRANGE(""https://docs.google.com/spreadsheets/d/1XL5vhW3sbDhbH9Cz0tuDiY8C3ctxq1tqvaCgkFb8cCA/edit?usp=sharing"",""สกลนคร!J68"")"),30)</f>
        <v>30</v>
      </c>
      <c r="K138" s="277">
        <f ca="1">IF(I138&gt;0,J138*100/I138,0)</f>
        <v>60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619500</v>
      </c>
      <c r="M140" s="158">
        <f t="shared" ca="1" si="64"/>
        <v>356150</v>
      </c>
      <c r="N140" s="158">
        <f t="shared" ca="1" si="64"/>
        <v>188326</v>
      </c>
      <c r="O140" s="157">
        <f t="shared" ref="O140:O142" ca="1" si="65">IF(L140&gt;0,N140*100/L140,0)</f>
        <v>30.399677158999193</v>
      </c>
      <c r="P140" s="157">
        <f t="shared" ref="P140:P142" ca="1" si="66">IF(M140&gt;0,N140*100/M140,0)</f>
        <v>52.878281622911693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619500</v>
      </c>
      <c r="M142" s="163">
        <f t="shared" ca="1" si="68"/>
        <v>356150</v>
      </c>
      <c r="N142" s="163">
        <f t="shared" ca="1" si="68"/>
        <v>188326</v>
      </c>
      <c r="O142" s="162">
        <f t="shared" ca="1" si="65"/>
        <v>30.399677158999193</v>
      </c>
      <c r="P142" s="162">
        <f t="shared" ca="1" si="66"/>
        <v>52.878281622911693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619500</v>
      </c>
      <c r="M144" s="176">
        <f ca="1">IFERROR(__xludf.DUMMYFUNCTION("IMPORTRANGE(""https://docs.google.com/spreadsheets/d/1Yj_ptqi66GCucihVvJfMjLAmec39IyEx_6qawtMGysU/edit?usp=sharing"",""สบก!BJ51"")"),356150)</f>
        <v>356150</v>
      </c>
      <c r="N144" s="177">
        <f ca="1">IFERROR(__xludf.DUMMYFUNCTION("IMPORTRANGE(""https://docs.google.com/spreadsheets/d/1Yj_ptqi66GCucihVvJfMjLAmec39IyEx_6qawtMGysU/edit?usp=sharing"",""สบก!BK51"")"),188326)</f>
        <v>188326</v>
      </c>
      <c r="O144" s="178">
        <f ca="1">IF(L144&gt;0,N144*100/L144,0)</f>
        <v>30.399677158999193</v>
      </c>
      <c r="P144" s="178">
        <f ca="1">IF(M144&gt;0,N144*100/M144,0)</f>
        <v>52.878281622911693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IFERROR(__xludf.DUMMYFUNCTION("IMPORTRANGE(""https://docs.google.com/spreadsheets/d/1Yj_ptqi66GCucihVvJfMjLAmec39IyEx_6qawtMGysU/edit?usp=sharing"",""สบก!BF51"")"),264000)</f>
        <v>264000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IFERROR(__xludf.DUMMYFUNCTION("IMPORTRANGE(""https://docs.google.com/spreadsheets/d/1Yj_ptqi66GCucihVvJfMjLAmec39IyEx_6qawtMGysU/edit?usp=sharing"",""สบก!BG51"")"),355500)</f>
        <v>355500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IFERROR(__xludf.DUMMYFUNCTION("IMPORTRANGE(""https://docs.google.com/spreadsheets/d/1Yj_ptqi66GCucihVvJfMjLAmec39IyEx_6qawtMGysU/edit?usp=sharing"",""สบก!BH51"")"),0)</f>
        <v>0</v>
      </c>
      <c r="M148" s="103"/>
      <c r="N148" s="93">
        <f ca="1">IFERROR(__xludf.DUMMYFUNCTION("IMPORTRANGE(""https://docs.google.com/spreadsheets/d/1Yj_ptqi66GCucihVvJfMjLAmec39IyEx_6qawtMGysU/edit?usp=sharing"",""สบก!BL51"")"),0)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IFERROR(__xludf.DUMMYFUNCTION("IMPORTRANGE(""https://docs.google.com/spreadsheets/d/1XL5vhW3sbDhbH9Cz0tuDiY8C3ctxq1tqvaCgkFb8cCA/edit?usp=sharing"",""สกลนคร!I74"")"),4)</f>
        <v>4</v>
      </c>
      <c r="J149" s="284">
        <f ca="1">IFERROR(__xludf.DUMMYFUNCTION("IMPORTRANGE(""https://docs.google.com/spreadsheets/d/1XL5vhW3sbDhbH9Cz0tuDiY8C3ctxq1tqvaCgkFb8cCA/edit?usp=sharing"",""สกลนคร!J74"")"),1)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IFERROR(__xludf.DUMMYFUNCTION("IMPORTRANGE(""https://docs.google.com/spreadsheets/d/1XL5vhW3sbDhbH9Cz0tuDiY8C3ctxq1tqvaCgkFb8cCA/edit?usp=sharing"",""สกลนคร!J79"")"),0)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IFERROR(__xludf.DUMMYFUNCTION("IMPORTRANGE(""https://docs.google.com/spreadsheets/d/1XL5vhW3sbDhbH9Cz0tuDiY8C3ctxq1tqvaCgkFb8cCA/edit?usp=sharing"",""สกลนคร!J80"")"),1)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IFERROR(__xludf.DUMMYFUNCTION("IMPORTRANGE(""https://docs.google.com/spreadsheets/d/1XL5vhW3sbDhbH9Cz0tuDiY8C3ctxq1tqvaCgkFb8cCA/edit?usp=sharing"",""สกลนคร!J81"")"),1)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IFERROR(__xludf.DUMMYFUNCTION("IMPORTRANGE(""https://docs.google.com/spreadsheets/d/1XL5vhW3sbDhbH9Cz0tuDiY8C3ctxq1tqvaCgkFb8cCA/edit?usp=sharing"",""สกลนคร!J82"")"),1)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IFERROR(__xludf.DUMMYFUNCTION("IMPORTRANGE(""https://docs.google.com/spreadsheets/d/1XL5vhW3sbDhbH9Cz0tuDiY8C3ctxq1tqvaCgkFb8cCA/edit?usp=sharing"",""สกลนคร!I83"")"),4)</f>
        <v>4</v>
      </c>
      <c r="J158" s="198">
        <f ca="1">IFERROR(__xludf.DUMMYFUNCTION("IMPORTRANGE(""https://docs.google.com/spreadsheets/d/1XL5vhW3sbDhbH9Cz0tuDiY8C3ctxq1tqvaCgkFb8cCA/edit?usp=sharing"",""สกลนคร!J83"")"),1)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IFERROR(__xludf.DUMMYFUNCTION("IMPORTRANGE(""https://docs.google.com/spreadsheets/d/1XL5vhW3sbDhbH9Cz0tuDiY8C3ctxq1tqvaCgkFb8cCA/edit?usp=sharing"",""สกลนคร!J84"")"),150)</f>
        <v>150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IFERROR(__xludf.DUMMYFUNCTION("IMPORTRANGE(""https://docs.google.com/spreadsheets/d/1XL5vhW3sbDhbH9Cz0tuDiY8C3ctxq1tqvaCgkFb8cCA/edit?usp=sharing"",""สกลนคร!J85"")"),150)</f>
        <v>150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IFERROR(__xludf.DUMMYFUNCTION("IMPORTRANGE(""https://docs.google.com/spreadsheets/d/1XL5vhW3sbDhbH9Cz0tuDiY8C3ctxq1tqvaCgkFb8cCA/edit?usp=sharing"",""สกลนคร!J86"")"),0)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IFERROR(__xludf.DUMMYFUNCTION("IMPORTRANGE(""https://docs.google.com/spreadsheets/d/1XL5vhW3sbDhbH9Cz0tuDiY8C3ctxq1tqvaCgkFb8cCA/edit?usp=sharing"",""สกลนคร!J87"")"),0)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IFERROR(__xludf.DUMMYFUNCTION("IMPORTRANGE(""https://docs.google.com/spreadsheets/d/1XL5vhW3sbDhbH9Cz0tuDiY8C3ctxq1tqvaCgkFb8cCA/edit?usp=sharing"",""สกลนคร!J88"")"),0)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IFERROR(__xludf.DUMMYFUNCTION("IMPORTRANGE(""https://docs.google.com/spreadsheets/d/1XL5vhW3sbDhbH9Cz0tuDiY8C3ctxq1tqvaCgkFb8cCA/edit?usp=sharing"",""สกลนคร!I89"")"),3)</f>
        <v>3</v>
      </c>
      <c r="J164" s="292">
        <f ca="1">IFERROR(__xludf.DUMMYFUNCTION("IMPORTRANGE(""https://docs.google.com/spreadsheets/d/1XL5vhW3sbDhbH9Cz0tuDiY8C3ctxq1tqvaCgkFb8cCA/edit?usp=sharing"",""สกลนคร!J89"")"),0)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IFERROR(__xludf.DUMMYFUNCTION("IMPORTRANGE(""https://docs.google.com/spreadsheets/d/1XL5vhW3sbDhbH9Cz0tuDiY8C3ctxq1tqvaCgkFb8cCA/edit?usp=sharing"",""สกลนคร!J94"")"),0)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IFERROR(__xludf.DUMMYFUNCTION("IMPORTRANGE(""https://docs.google.com/spreadsheets/d/1XL5vhW3sbDhbH9Cz0tuDiY8C3ctxq1tqvaCgkFb8cCA/edit?usp=sharing"",""สกลนคร!J95"")"),1)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IFERROR(__xludf.DUMMYFUNCTION("IMPORTRANGE(""https://docs.google.com/spreadsheets/d/1XL5vhW3sbDhbH9Cz0tuDiY8C3ctxq1tqvaCgkFb8cCA/edit?usp=sharing"",""สกลนคร!J96"")"),1)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IFERROR(__xludf.DUMMYFUNCTION("IMPORTRANGE(""https://docs.google.com/spreadsheets/d/1XL5vhW3sbDhbH9Cz0tuDiY8C3ctxq1tqvaCgkFb8cCA/edit?usp=sharing"",""สกลนคร!J97"")"),1)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IFERROR(__xludf.DUMMYFUNCTION("IMPORTRANGE(""https://docs.google.com/spreadsheets/d/1XL5vhW3sbDhbH9Cz0tuDiY8C3ctxq1tqvaCgkFb8cCA/edit?usp=sharing"",""สกลนคร!I98"")"),3)</f>
        <v>3</v>
      </c>
      <c r="J173" s="198">
        <f ca="1">IFERROR(__xludf.DUMMYFUNCTION("IMPORTRANGE(""https://docs.google.com/spreadsheets/d/1XL5vhW3sbDhbH9Cz0tuDiY8C3ctxq1tqvaCgkFb8cCA/edit?usp=sharing"",""สกลนคร!J98"")"),0)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IFERROR(__xludf.DUMMYFUNCTION("IMPORTRANGE(""https://docs.google.com/spreadsheets/d/1XL5vhW3sbDhbH9Cz0tuDiY8C3ctxq1tqvaCgkFb8cCA/edit?usp=sharing"",""สกลนคร!J99"")"),0)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IFERROR(__xludf.DUMMYFUNCTION("IMPORTRANGE(""https://docs.google.com/spreadsheets/d/1XL5vhW3sbDhbH9Cz0tuDiY8C3ctxq1tqvaCgkFb8cCA/edit?usp=sharing"",""สกลนคร!J100"")"),0)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IFERROR(__xludf.DUMMYFUNCTION("IMPORTRANGE(""https://docs.google.com/spreadsheets/d/1XL5vhW3sbDhbH9Cz0tuDiY8C3ctxq1tqvaCgkFb8cCA/edit?usp=sharing"",""สกลนคร!I101"")"),0)</f>
        <v>0</v>
      </c>
      <c r="J176" s="292">
        <f ca="1">IFERROR(__xludf.DUMMYFUNCTION("IMPORTRANGE(""https://docs.google.com/spreadsheets/d/1XL5vhW3sbDhbH9Cz0tuDiY8C3ctxq1tqvaCgkFb8cCA/edit?usp=sharing"",""สกลนคร!J101"")"),0)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IFERROR(__xludf.DUMMYFUNCTION("IMPORTRANGE(""https://docs.google.com/spreadsheets/d/1XL5vhW3sbDhbH9Cz0tuDiY8C3ctxq1tqvaCgkFb8cCA/edit?usp=sharing"",""สกลนคร!J106"")"),0)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IFERROR(__xludf.DUMMYFUNCTION("IMPORTRANGE(""https://docs.google.com/spreadsheets/d/1XL5vhW3sbDhbH9Cz0tuDiY8C3ctxq1tqvaCgkFb8cCA/edit?usp=sharing"",""สกลนคร!J107"")"),0)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IFERROR(__xludf.DUMMYFUNCTION("IMPORTRANGE(""https://docs.google.com/spreadsheets/d/1XL5vhW3sbDhbH9Cz0tuDiY8C3ctxq1tqvaCgkFb8cCA/edit?usp=sharing"",""สกลนคร!J108"")"),0)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IFERROR(__xludf.DUMMYFUNCTION("IMPORTRANGE(""https://docs.google.com/spreadsheets/d/1XL5vhW3sbDhbH9Cz0tuDiY8C3ctxq1tqvaCgkFb8cCA/edit?usp=sharing"",""สกลนคร!J109"")"),0)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IFERROR(__xludf.DUMMYFUNCTION("IMPORTRANGE(""https://docs.google.com/spreadsheets/d/1XL5vhW3sbDhbH9Cz0tuDiY8C3ctxq1tqvaCgkFb8cCA/edit?usp=sharing"",""สกลนคร!I110"")"),0)</f>
        <v>0</v>
      </c>
      <c r="J185" s="213">
        <f ca="1">IFERROR(__xludf.DUMMYFUNCTION("IMPORTRANGE(""https://docs.google.com/spreadsheets/d/1XL5vhW3sbDhbH9Cz0tuDiY8C3ctxq1tqvaCgkFb8cCA/edit?usp=sharing"",""สกลนคร!J110"")"),0)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IFERROR(__xludf.DUMMYFUNCTION("IMPORTRANGE(""https://docs.google.com/spreadsheets/d/1XL5vhW3sbDhbH9Cz0tuDiY8C3ctxq1tqvaCgkFb8cCA/edit?usp=sharing"",""สกลนคร!I111"")"),0)</f>
        <v>0</v>
      </c>
      <c r="J186" s="213">
        <f ca="1">IFERROR(__xludf.DUMMYFUNCTION("IMPORTRANGE(""https://docs.google.com/spreadsheets/d/1XL5vhW3sbDhbH9Cz0tuDiY8C3ctxq1tqvaCgkFb8cCA/edit?usp=sharing"",""สกลนคร!J111"")"),0)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IFERROR(__xludf.DUMMYFUNCTION("IMPORTRANGE(""https://docs.google.com/spreadsheets/d/1XL5vhW3sbDhbH9Cz0tuDiY8C3ctxq1tqvaCgkFb8cCA/edit?usp=sharing"",""สกลนคร!J112"")"),0)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IFERROR(__xludf.DUMMYFUNCTION("IMPORTRANGE(""https://docs.google.com/spreadsheets/d/1XL5vhW3sbDhbH9Cz0tuDiY8C3ctxq1tqvaCgkFb8cCA/edit?usp=sharing"",""สกลนคร!J113"")"),0)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IFERROR(__xludf.DUMMYFUNCTION("IMPORTRANGE(""https://docs.google.com/spreadsheets/d/1XL5vhW3sbDhbH9Cz0tuDiY8C3ctxq1tqvaCgkFb8cCA/edit?usp=sharing"",""สกลนคร!I114"")"),12800)</f>
        <v>12800</v>
      </c>
      <c r="J189" s="292">
        <f ca="1">IFERROR(__xludf.DUMMYFUNCTION("IMPORTRANGE(""https://docs.google.com/spreadsheets/d/1XL5vhW3sbDhbH9Cz0tuDiY8C3ctxq1tqvaCgkFb8cCA/edit?usp=sharing"",""สกลนคร!J114"")"),0)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IFERROR(__xludf.DUMMYFUNCTION("IMPORTRANGE(""https://docs.google.com/spreadsheets/d/1XL5vhW3sbDhbH9Cz0tuDiY8C3ctxq1tqvaCgkFb8cCA/edit?usp=sharing"",""สกลนคร!J119"")"),0)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IFERROR(__xludf.DUMMYFUNCTION("IMPORTRANGE(""https://docs.google.com/spreadsheets/d/1XL5vhW3sbDhbH9Cz0tuDiY8C3ctxq1tqvaCgkFb8cCA/edit?usp=sharing"",""สกลนคร!J120"")"),1)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IFERROR(__xludf.DUMMYFUNCTION("IMPORTRANGE(""https://docs.google.com/spreadsheets/d/1XL5vhW3sbDhbH9Cz0tuDiY8C3ctxq1tqvaCgkFb8cCA/edit?usp=sharing"",""สกลนคร!J121"")"),1)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IFERROR(__xludf.DUMMYFUNCTION("IMPORTRANGE(""https://docs.google.com/spreadsheets/d/1XL5vhW3sbDhbH9Cz0tuDiY8C3ctxq1tqvaCgkFb8cCA/edit?usp=sharing"",""สกลนคร!J122"")"),1)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IFERROR(__xludf.DUMMYFUNCTION("IMPORTRANGE(""https://docs.google.com/spreadsheets/d/1XL5vhW3sbDhbH9Cz0tuDiY8C3ctxq1tqvaCgkFb8cCA/edit?usp=sharing"",""สกลนคร!I124"")"),12800)</f>
        <v>12800</v>
      </c>
      <c r="J199" s="198">
        <f ca="1">IFERROR(__xludf.DUMMYFUNCTION("IMPORTRANGE(""https://docs.google.com/spreadsheets/d/1XL5vhW3sbDhbH9Cz0tuDiY8C3ctxq1tqvaCgkFb8cCA/edit?usp=sharing"",""สกลนคร!J124"")"),12800)</f>
        <v>12800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IFERROR(__xludf.DUMMYFUNCTION("IMPORTRANGE(""https://docs.google.com/spreadsheets/d/1XL5vhW3sbDhbH9Cz0tuDiY8C3ctxq1tqvaCgkFb8cCA/edit?usp=sharing"",""สกลนคร!I125"")"),12800)</f>
        <v>12800</v>
      </c>
      <c r="J200" s="198">
        <f ca="1">IFERROR(__xludf.DUMMYFUNCTION("IMPORTRANGE(""https://docs.google.com/spreadsheets/d/1XL5vhW3sbDhbH9Cz0tuDiY8C3ctxq1tqvaCgkFb8cCA/edit?usp=sharing"",""สกลนคร!J125"")"),0)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IFERROR(__xludf.DUMMYFUNCTION("IMPORTRANGE(""https://docs.google.com/spreadsheets/d/1XL5vhW3sbDhbH9Cz0tuDiY8C3ctxq1tqvaCgkFb8cCA/edit?usp=sharing"",""สกลนคร!I126"")"),0)</f>
        <v>0</v>
      </c>
      <c r="J201" s="198">
        <f ca="1">IFERROR(__xludf.DUMMYFUNCTION("IMPORTRANGE(""https://docs.google.com/spreadsheets/d/1XL5vhW3sbDhbH9Cz0tuDiY8C3ctxq1tqvaCgkFb8cCA/edit?usp=sharing"",""สกลนคร!J126"")"),0)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IFERROR(__xludf.DUMMYFUNCTION("IMPORTRANGE(""https://docs.google.com/spreadsheets/d/1XL5vhW3sbDhbH9Cz0tuDiY8C3ctxq1tqvaCgkFb8cCA/edit?usp=sharing"",""สกลนคร!J127"")"),0)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IFERROR(__xludf.DUMMYFUNCTION("IMPORTRANGE(""https://docs.google.com/spreadsheets/d/1XL5vhW3sbDhbH9Cz0tuDiY8C3ctxq1tqvaCgkFb8cCA/edit?usp=sharing"",""สกลนคร!J128"")"),0)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IFERROR(__xludf.DUMMYFUNCTION("IMPORTRANGE(""https://docs.google.com/spreadsheets/d/1XL5vhW3sbDhbH9Cz0tuDiY8C3ctxq1tqvaCgkFb8cCA/edit?usp=sharing"",""สกลนคร!I129"")"),50)</f>
        <v>50</v>
      </c>
      <c r="J204" s="292">
        <f ca="1">IFERROR(__xludf.DUMMYFUNCTION("IMPORTRANGE(""https://docs.google.com/spreadsheets/d/1XL5vhW3sbDhbH9Cz0tuDiY8C3ctxq1tqvaCgkFb8cCA/edit?usp=sharing"",""สกลนคร!J129"")"),30)</f>
        <v>30</v>
      </c>
      <c r="K204" s="293">
        <f ca="1">IF(I204&gt;0,J204*100/I204,0)</f>
        <v>60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IFERROR(__xludf.DUMMYFUNCTION("IMPORTRANGE(""https://docs.google.com/spreadsheets/d/1XL5vhW3sbDhbH9Cz0tuDiY8C3ctxq1tqvaCgkFb8cCA/edit?usp=sharing"",""สกลนคร!J134"")"),0)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IFERROR(__xludf.DUMMYFUNCTION("IMPORTRANGE(""https://docs.google.com/spreadsheets/d/1XL5vhW3sbDhbH9Cz0tuDiY8C3ctxq1tqvaCgkFb8cCA/edit?usp=sharing"",""สกลนคร!J135"")"),1)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IFERROR(__xludf.DUMMYFUNCTION("IMPORTRANGE(""https://docs.google.com/spreadsheets/d/1XL5vhW3sbDhbH9Cz0tuDiY8C3ctxq1tqvaCgkFb8cCA/edit?usp=sharing"",""สกลนคร!J136"")"),1)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IFERROR(__xludf.DUMMYFUNCTION("IMPORTRANGE(""https://docs.google.com/spreadsheets/d/1XL5vhW3sbDhbH9Cz0tuDiY8C3ctxq1tqvaCgkFb8cCA/edit?usp=sharing"",""สกลนคร!J137"")"),1)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IFERROR(__xludf.DUMMYFUNCTION("IMPORTRANGE(""https://docs.google.com/spreadsheets/d/1XL5vhW3sbDhbH9Cz0tuDiY8C3ctxq1tqvaCgkFb8cCA/edit?usp=sharing"",""สกลนคร!I138"")"),50)</f>
        <v>50</v>
      </c>
      <c r="J213" s="213">
        <f ca="1">IFERROR(__xludf.DUMMYFUNCTION("IMPORTRANGE(""https://docs.google.com/spreadsheets/d/1XL5vhW3sbDhbH9Cz0tuDiY8C3ctxq1tqvaCgkFb8cCA/edit?usp=sharing"",""สกลนคร!J138"")"),30)</f>
        <v>30</v>
      </c>
      <c r="K213" s="233">
        <f ca="1">IF(I213&gt;0,J213*100/I213,0)</f>
        <v>60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IFERROR(__xludf.DUMMYFUNCTION("IMPORTRANGE(""https://docs.google.com/spreadsheets/d/1XL5vhW3sbDhbH9Cz0tuDiY8C3ctxq1tqvaCgkFb8cCA/edit?usp=sharing"",""สกลนคร!I140"")"),50)</f>
        <v>50</v>
      </c>
      <c r="J215" s="213">
        <f ca="1">IFERROR(__xludf.DUMMYFUNCTION("IMPORTRANGE(""https://docs.google.com/spreadsheets/d/1XL5vhW3sbDhbH9Cz0tuDiY8C3ctxq1tqvaCgkFb8cCA/edit?usp=sharing"",""สกลนคร!J140"")"),0)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IFERROR(__xludf.DUMMYFUNCTION("IMPORTRANGE(""https://docs.google.com/spreadsheets/d/1XL5vhW3sbDhbH9Cz0tuDiY8C3ctxq1tqvaCgkFb8cCA/edit?usp=sharing"",""สกลนคร!I141"")"),1)</f>
        <v>1</v>
      </c>
      <c r="J216" s="213">
        <f ca="1">IFERROR(__xludf.DUMMYFUNCTION("IMPORTRANGE(""https://docs.google.com/spreadsheets/d/1XL5vhW3sbDhbH9Cz0tuDiY8C3ctxq1tqvaCgkFb8cCA/edit?usp=sharing"",""สกลนคร!J141"")"),0)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IFERROR(__xludf.DUMMYFUNCTION("IMPORTRANGE(""https://docs.google.com/spreadsheets/d/1XL5vhW3sbDhbH9Cz0tuDiY8C3ctxq1tqvaCgkFb8cCA/edit?usp=sharing"",""สกลนคร!J142"")"),0)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IFERROR(__xludf.DUMMYFUNCTION("IMPORTRANGE(""https://docs.google.com/spreadsheets/d/1XL5vhW3sbDhbH9Cz0tuDiY8C3ctxq1tqvaCgkFb8cCA/edit?usp=sharing"",""สกลนคร!J143"")"),0)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IFERROR(__xludf.DUMMYFUNCTION("IMPORTRANGE(""https://docs.google.com/spreadsheets/d/1XL5vhW3sbDhbH9Cz0tuDiY8C3ctxq1tqvaCgkFb8cCA/edit?usp=sharing"",""สกลนคร!I144"")"),14)</f>
        <v>14</v>
      </c>
      <c r="J219" s="276">
        <f ca="1">IFERROR(__xludf.DUMMYFUNCTION("IMPORTRANGE(""https://docs.google.com/spreadsheets/d/1XL5vhW3sbDhbH9Cz0tuDiY8C3ctxq1tqvaCgkFb8cCA/edit?usp=sharing"",""สกลนคร!J144"")"),14)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IFERROR(__xludf.DUMMYFUNCTION("IMPORTRANGE(""https://docs.google.com/spreadsheets/d/1Yj_ptqi66GCucihVvJfMjLAmec39IyEx_6qawtMGysU/edit?usp=sharing"",""สบก!BS51"")"),20210)</f>
        <v>20210</v>
      </c>
      <c r="N224" s="177">
        <f ca="1">IFERROR(__xludf.DUMMYFUNCTION("IMPORTRANGE(""https://docs.google.com/spreadsheets/d/1Yj_ptqi66GCucihVvJfMjLAmec39IyEx_6qawtMGysU/edit?usp=sharing"",""สบก!BT51"")"),20210)</f>
        <v>20210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IFERROR(__xludf.DUMMYFUNCTION("IMPORTRANGE(""https://docs.google.com/spreadsheets/d/1Yj_ptqi66GCucihVvJfMjLAmec39IyEx_6qawtMGysU/edit?usp=sharing"",""สบก!BO51"")"),0)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IFERROR(__xludf.DUMMYFUNCTION("IMPORTRANGE(""https://docs.google.com/spreadsheets/d/1Yj_ptqi66GCucihVvJfMjLAmec39IyEx_6qawtMGysU/edit?usp=sharing"",""สบก!BP51"")"),20210)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IFERROR(__xludf.DUMMYFUNCTION("IMPORTRANGE(""https://docs.google.com/spreadsheets/d/1Yj_ptqi66GCucihVvJfMjLAmec39IyEx_6qawtMGysU/edit?usp=sharing"",""สบก!BQ51"")"),0)</f>
        <v>0</v>
      </c>
      <c r="M228" s="103"/>
      <c r="N228" s="93">
        <f ca="1">IFERROR(__xludf.DUMMYFUNCTION("IMPORTRANGE(""https://docs.google.com/spreadsheets/d/1Yj_ptqi66GCucihVvJfMjLAmec39IyEx_6qawtMGysU/edit?usp=sharing"",""สบก!BU51"")"),0)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IFERROR(__xludf.DUMMYFUNCTION("IMPORTRANGE(""https://docs.google.com/spreadsheets/d/1XL5vhW3sbDhbH9Cz0tuDiY8C3ctxq1tqvaCgkFb8cCA/edit?usp=sharing"",""สกลนคร!I149"")"),14)</f>
        <v>14</v>
      </c>
      <c r="J229" s="276">
        <f ca="1">IFERROR(__xludf.DUMMYFUNCTION("IMPORTRANGE(""https://docs.google.com/spreadsheets/d/1XL5vhW3sbDhbH9Cz0tuDiY8C3ctxq1tqvaCgkFb8cCA/edit?usp=sharing"",""สกลนคร!J149"")"),14)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IFERROR(__xludf.DUMMYFUNCTION("IMPORTRANGE(""https://docs.google.com/spreadsheets/d/1XL5vhW3sbDhbH9Cz0tuDiY8C3ctxq1tqvaCgkFb8cCA/edit?usp=sharing"",""สกลนคร!J151"")"),0)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IFERROR(__xludf.DUMMYFUNCTION("IMPORTRANGE(""https://docs.google.com/spreadsheets/d/1XL5vhW3sbDhbH9Cz0tuDiY8C3ctxq1tqvaCgkFb8cCA/edit?usp=sharing"",""สกลนคร!J152"")"),1)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IFERROR(__xludf.DUMMYFUNCTION("IMPORTRANGE(""https://docs.google.com/spreadsheets/d/1XL5vhW3sbDhbH9Cz0tuDiY8C3ctxq1tqvaCgkFb8cCA/edit?usp=sharing"",""สกลนคร!J153"")"),1)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IFERROR(__xludf.DUMMYFUNCTION("IMPORTRANGE(""https://docs.google.com/spreadsheets/d/1XL5vhW3sbDhbH9Cz0tuDiY8C3ctxq1tqvaCgkFb8cCA/edit?usp=sharing"",""สกลนคร!J154"")"),1)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IFERROR(__xludf.DUMMYFUNCTION("IMPORTRANGE(""https://docs.google.com/spreadsheets/d/1XL5vhW3sbDhbH9Cz0tuDiY8C3ctxq1tqvaCgkFb8cCA/edit?usp=sharing"",""สกลนคร!I155"")"),14)</f>
        <v>14</v>
      </c>
      <c r="J235" s="198">
        <f ca="1">IFERROR(__xludf.DUMMYFUNCTION("IMPORTRANGE(""https://docs.google.com/spreadsheets/d/1XL5vhW3sbDhbH9Cz0tuDiY8C3ctxq1tqvaCgkFb8cCA/edit?usp=sharing"",""สกลนคร!J155"")"),14)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IFERROR(__xludf.DUMMYFUNCTION("IMPORTRANGE(""https://docs.google.com/spreadsheets/d/1XL5vhW3sbDhbH9Cz0tuDiY8C3ctxq1tqvaCgkFb8cCA/edit?usp=sharing"",""สกลนคร!J156"")"),0)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IFERROR(__xludf.DUMMYFUNCTION("IMPORTRANGE(""https://docs.google.com/spreadsheets/d/1XL5vhW3sbDhbH9Cz0tuDiY8C3ctxq1tqvaCgkFb8cCA/edit?usp=sharing"",""สกลนคร!J157"")"),0)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IFERROR(__xludf.DUMMYFUNCTION("IMPORTRANGE(""https://docs.google.com/spreadsheets/d/1XL5vhW3sbDhbH9Cz0tuDiY8C3ctxq1tqvaCgkFb8cCA/edit?usp=sharing"",""สกลนคร!I158"")"),0)</f>
        <v>0</v>
      </c>
      <c r="J238" s="276">
        <f ca="1">IFERROR(__xludf.DUMMYFUNCTION("IMPORTRANGE(""https://docs.google.com/spreadsheets/d/1XL5vhW3sbDhbH9Cz0tuDiY8C3ctxq1tqvaCgkFb8cCA/edit?usp=sharing"",""สกลนคร!J158"")"),0)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IFERROR(__xludf.DUMMYFUNCTION("IMPORTRANGE(""https://docs.google.com/spreadsheets/d/1XL5vhW3sbDhbH9Cz0tuDiY8C3ctxq1tqvaCgkFb8cCA/edit?usp=sharing"",""สกลนคร!J159"")"),"")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IFERROR(__xludf.DUMMYFUNCTION("IMPORTRANGE(""https://docs.google.com/spreadsheets/d/1XL5vhW3sbDhbH9Cz0tuDiY8C3ctxq1tqvaCgkFb8cCA/edit?usp=sharing"",""สกลนคร!J161"")"),0)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IFERROR(__xludf.DUMMYFUNCTION("IMPORTRANGE(""https://docs.google.com/spreadsheets/d/1XL5vhW3sbDhbH9Cz0tuDiY8C3ctxq1tqvaCgkFb8cCA/edit?usp=sharing"",""สกลนคร!J162"")"),0)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IFERROR(__xludf.DUMMYFUNCTION("IMPORTRANGE(""https://docs.google.com/spreadsheets/d/1XL5vhW3sbDhbH9Cz0tuDiY8C3ctxq1tqvaCgkFb8cCA/edit?usp=sharing"",""สกลนคร!J163"")"),0)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IFERROR(__xludf.DUMMYFUNCTION("IMPORTRANGE(""https://docs.google.com/spreadsheets/d/1XL5vhW3sbDhbH9Cz0tuDiY8C3ctxq1tqvaCgkFb8cCA/edit?usp=sharing"",""สกลนคร!I164"")"),0)</f>
        <v>0</v>
      </c>
      <c r="J244" s="197">
        <f ca="1">IFERROR(__xludf.DUMMYFUNCTION("IMPORTRANGE(""https://docs.google.com/spreadsheets/d/1XL5vhW3sbDhbH9Cz0tuDiY8C3ctxq1tqvaCgkFb8cCA/edit?usp=sharing"",""สกลนคร!J164"")"),0)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IFERROR(__xludf.DUMMYFUNCTION("IMPORTRANGE(""https://docs.google.com/spreadsheets/d/1XL5vhW3sbDhbH9Cz0tuDiY8C3ctxq1tqvaCgkFb8cCA/edit?usp=sharing"",""สกลนคร!J165"")"),0)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IFERROR(__xludf.DUMMYFUNCTION("IMPORTRANGE(""https://docs.google.com/spreadsheets/d/1XL5vhW3sbDhbH9Cz0tuDiY8C3ctxq1tqvaCgkFb8cCA/edit?usp=sharing"",""สกลนคร!J166"")"),0)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IFERROR(__xludf.DUMMYFUNCTION("IMPORTRANGE(""https://docs.google.com/spreadsheets/d/1XL5vhW3sbDhbH9Cz0tuDiY8C3ctxq1tqvaCgkFb8cCA/edit?usp=sharing"",""สกลนคร!I169"")"),25)</f>
        <v>25</v>
      </c>
      <c r="J249" s="324">
        <f ca="1">IFERROR(__xludf.DUMMYFUNCTION("IMPORTRANGE(""https://docs.google.com/spreadsheets/d/1XL5vhW3sbDhbH9Cz0tuDiY8C3ctxq1tqvaCgkFb8cCA/edit?usp=sharing"",""สกลนคร!J169"")"),13)</f>
        <v>13</v>
      </c>
      <c r="K249" s="325">
        <f ca="1">IF(I249&gt;0,J249*100/I249,0)</f>
        <v>52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42225</v>
      </c>
      <c r="O250" s="157">
        <f t="shared" ref="O250:O252" ca="1" si="78">IF(L250&gt;0,N250*100/L250,0)</f>
        <v>47.443820224719104</v>
      </c>
      <c r="P250" s="157">
        <f t="shared" ref="P250:P252" ca="1" si="79">IF(M250&gt;0,N250*100/M250,0)</f>
        <v>99.352941176470594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42225</v>
      </c>
      <c r="O252" s="162">
        <f t="shared" ca="1" si="78"/>
        <v>47.443820224719104</v>
      </c>
      <c r="P252" s="162">
        <f t="shared" ca="1" si="79"/>
        <v>99.352941176470594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IFERROR(__xludf.DUMMYFUNCTION("IMPORTRANGE(""https://docs.google.com/spreadsheets/d/1Yj_ptqi66GCucihVvJfMjLAmec39IyEx_6qawtMGysU/edit?usp=sharing"",""สบก!CB51"")"),42500)</f>
        <v>42500</v>
      </c>
      <c r="N254" s="177">
        <f ca="1">IFERROR(__xludf.DUMMYFUNCTION("IMPORTRANGE(""https://docs.google.com/spreadsheets/d/1Yj_ptqi66GCucihVvJfMjLAmec39IyEx_6qawtMGysU/edit?usp=sharing"",""สบก!CC51"")"),42225)</f>
        <v>42225</v>
      </c>
      <c r="O254" s="178">
        <f ca="1">IF(L254&gt;0,N254*100/L254,0)</f>
        <v>47.443820224719104</v>
      </c>
      <c r="P254" s="178">
        <f ca="1">IF(M254&gt;0,N254*100/M254,0)</f>
        <v>99.352941176470594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IFERROR(__xludf.DUMMYFUNCTION("IMPORTRANGE(""https://docs.google.com/spreadsheets/d/1Yj_ptqi66GCucihVvJfMjLAmec39IyEx_6qawtMGysU/edit?usp=sharing"",""สบก!BX51"")"),0)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IFERROR(__xludf.DUMMYFUNCTION("IMPORTRANGE(""https://docs.google.com/spreadsheets/d/1Yj_ptqi66GCucihVvJfMjLAmec39IyEx_6qawtMGysU/edit?usp=sharing"",""สบก!BY51"")"),89000)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IFERROR(__xludf.DUMMYFUNCTION("IMPORTRANGE(""https://docs.google.com/spreadsheets/d/1Yj_ptqi66GCucihVvJfMjLAmec39IyEx_6qawtMGysU/edit?usp=sharing"",""สบก!BZ51"")"),0)</f>
        <v>0</v>
      </c>
      <c r="M258" s="103"/>
      <c r="N258" s="93">
        <f ca="1">IFERROR(__xludf.DUMMYFUNCTION("IMPORTRANGE(""https://docs.google.com/spreadsheets/d/1Yj_ptqi66GCucihVvJfMjLAmec39IyEx_6qawtMGysU/edit?usp=sharing"",""สบก!CD51"")"),0)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IFERROR(__xludf.DUMMYFUNCTION("IMPORTRANGE(""https://docs.google.com/spreadsheets/d/1XL5vhW3sbDhbH9Cz0tuDiY8C3ctxq1tqvaCgkFb8cCA/edit?usp=sharing"",""สกลนคร!J175"")"),0)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IFERROR(__xludf.DUMMYFUNCTION("IMPORTRANGE(""https://docs.google.com/spreadsheets/d/1XL5vhW3sbDhbH9Cz0tuDiY8C3ctxq1tqvaCgkFb8cCA/edit?usp=sharing"",""สกลนคร!J176"")"),1)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IFERROR(__xludf.DUMMYFUNCTION("IMPORTRANGE(""https://docs.google.com/spreadsheets/d/1XL5vhW3sbDhbH9Cz0tuDiY8C3ctxq1tqvaCgkFb8cCA/edit?usp=sharing"",""สกลนคร!J177"")"),1)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IFERROR(__xludf.DUMMYFUNCTION("IMPORTRANGE(""https://docs.google.com/spreadsheets/d/1XL5vhW3sbDhbH9Cz0tuDiY8C3ctxq1tqvaCgkFb8cCA/edit?usp=sharing"",""สกลนคร!J178"")"),1)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IFERROR(__xludf.DUMMYFUNCTION("IMPORTRANGE(""https://docs.google.com/spreadsheets/d/1XL5vhW3sbDhbH9Cz0tuDiY8C3ctxq1tqvaCgkFb8cCA/edit?usp=sharing"",""สกลนคร!I179"")"),1)</f>
        <v>1</v>
      </c>
      <c r="J264" s="198">
        <f ca="1">IFERROR(__xludf.DUMMYFUNCTION("IMPORTRANGE(""https://docs.google.com/spreadsheets/d/1XL5vhW3sbDhbH9Cz0tuDiY8C3ctxq1tqvaCgkFb8cCA/edit?usp=sharing"",""สกลนคร!J179"")"),0)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IFERROR(__xludf.DUMMYFUNCTION("IMPORTRANGE(""https://docs.google.com/spreadsheets/d/1XL5vhW3sbDhbH9Cz0tuDiY8C3ctxq1tqvaCgkFb8cCA/edit?usp=sharing"",""สกลนคร!I180"")"),25)</f>
        <v>25</v>
      </c>
      <c r="J265" s="198">
        <f ca="1">IFERROR(__xludf.DUMMYFUNCTION("IMPORTRANGE(""https://docs.google.com/spreadsheets/d/1XL5vhW3sbDhbH9Cz0tuDiY8C3ctxq1tqvaCgkFb8cCA/edit?usp=sharing"",""สกลนคร!J180"")"),13)</f>
        <v>13</v>
      </c>
      <c r="K265" s="171">
        <f t="shared" ca="1" si="82"/>
        <v>52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IFERROR(__xludf.DUMMYFUNCTION("IMPORTRANGE(""https://docs.google.com/spreadsheets/d/1XL5vhW3sbDhbH9Cz0tuDiY8C3ctxq1tqvaCgkFb8cCA/edit?usp=sharing"",""สกลนคร!I181"")"),25)</f>
        <v>25</v>
      </c>
      <c r="J266" s="198">
        <f ca="1">IFERROR(__xludf.DUMMYFUNCTION("IMPORTRANGE(""https://docs.google.com/spreadsheets/d/1XL5vhW3sbDhbH9Cz0tuDiY8C3ctxq1tqvaCgkFb8cCA/edit?usp=sharing"",""สกลนคร!J181"")"),0)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IFERROR(__xludf.DUMMYFUNCTION("IMPORTRANGE(""https://docs.google.com/spreadsheets/d/1XL5vhW3sbDhbH9Cz0tuDiY8C3ctxq1tqvaCgkFb8cCA/edit?usp=sharing"",""สกลนคร!I182"")"),1)</f>
        <v>1</v>
      </c>
      <c r="J267" s="198">
        <f ca="1">IFERROR(__xludf.DUMMYFUNCTION("IMPORTRANGE(""https://docs.google.com/spreadsheets/d/1XL5vhW3sbDhbH9Cz0tuDiY8C3ctxq1tqvaCgkFb8cCA/edit?usp=sharing"",""สกลนคร!J182"")"),1)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IFERROR(__xludf.DUMMYFUNCTION("IMPORTRANGE(""https://docs.google.com/spreadsheets/d/1XL5vhW3sbDhbH9Cz0tuDiY8C3ctxq1tqvaCgkFb8cCA/edit?usp=sharing"",""สกลนคร!J183"")"),0)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IFERROR(__xludf.DUMMYFUNCTION("IMPORTRANGE(""https://docs.google.com/spreadsheets/d/1XL5vhW3sbDhbH9Cz0tuDiY8C3ctxq1tqvaCgkFb8cCA/edit?usp=sharing"",""สกลนคร!J184"")"),0)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IFERROR(__xludf.DUMMYFUNCTION("IMPORTRANGE(""https://docs.google.com/spreadsheets/d/1XL5vhW3sbDhbH9Cz0tuDiY8C3ctxq1tqvaCgkFb8cCA/edit?usp=sharing"",""สกลนคร!I185"")"),0)</f>
        <v>0</v>
      </c>
      <c r="J270" s="324">
        <f ca="1">IFERROR(__xludf.DUMMYFUNCTION("IMPORTRANGE(""https://docs.google.com/spreadsheets/d/1XL5vhW3sbDhbH9Cz0tuDiY8C3ctxq1tqvaCgkFb8cCA/edit?usp=sharing"",""สกลนคร!J185"")"),0)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IFERROR(__xludf.DUMMYFUNCTION("IMPORTRANGE(""https://docs.google.com/spreadsheets/d/1Yj_ptqi66GCucihVvJfMjLAmec39IyEx_6qawtMGysU/edit?usp=sharing"",""สบก!CK51"")"),0)</f>
        <v>0</v>
      </c>
      <c r="N275" s="177">
        <f ca="1">IFERROR(__xludf.DUMMYFUNCTION("IMPORTRANGE(""https://docs.google.com/spreadsheets/d/1Yj_ptqi66GCucihVvJfMjLAmec39IyEx_6qawtMGysU/edit?usp=sharing"",""สบก!CL51"")"),0)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IFERROR(__xludf.DUMMYFUNCTION("IMPORTRANGE(""https://docs.google.com/spreadsheets/d/1Yj_ptqi66GCucihVvJfMjLAmec39IyEx_6qawtMGysU/edit?usp=sharing"",""สบก!CG51"")"),0)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IFERROR(__xludf.DUMMYFUNCTION("IMPORTRANGE(""https://docs.google.com/spreadsheets/d/1Yj_ptqi66GCucihVvJfMjLAmec39IyEx_6qawtMGysU/edit?usp=sharing"",""สบก!CH51"")"),0)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IFERROR(__xludf.DUMMYFUNCTION("IMPORTRANGE(""https://docs.google.com/spreadsheets/d/1Yj_ptqi66GCucihVvJfMjLAmec39IyEx_6qawtMGysU/edit?usp=sharing"",""สบก!CI51"")"),0)</f>
        <v>0</v>
      </c>
      <c r="M279" s="103"/>
      <c r="N279" s="93">
        <f ca="1">IFERROR(__xludf.DUMMYFUNCTION("IMPORTRANGE(""https://docs.google.com/spreadsheets/d/1Yj_ptqi66GCucihVvJfMjLAmec39IyEx_6qawtMGysU/edit?usp=sharing"",""สบก!CM51"")"),0)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IFERROR(__xludf.DUMMYFUNCTION("IMPORTRANGE(""https://docs.google.com/spreadsheets/d/1XL5vhW3sbDhbH9Cz0tuDiY8C3ctxq1tqvaCgkFb8cCA/edit?usp=sharing"",""สกลนคร!J191"")"),0)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IFERROR(__xludf.DUMMYFUNCTION("IMPORTRANGE(""https://docs.google.com/spreadsheets/d/1XL5vhW3sbDhbH9Cz0tuDiY8C3ctxq1tqvaCgkFb8cCA/edit?usp=sharing"",""สกลนคร!J192"")"),0)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IFERROR(__xludf.DUMMYFUNCTION("IMPORTRANGE(""https://docs.google.com/spreadsheets/d/1XL5vhW3sbDhbH9Cz0tuDiY8C3ctxq1tqvaCgkFb8cCA/edit?usp=sharing"",""สกลนคร!J193"")"),0)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IFERROR(__xludf.DUMMYFUNCTION("IMPORTRANGE(""https://docs.google.com/spreadsheets/d/1XL5vhW3sbDhbH9Cz0tuDiY8C3ctxq1tqvaCgkFb8cCA/edit?usp=sharing"",""สกลนคร!J194"")"),0)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IFERROR(__xludf.DUMMYFUNCTION("IMPORTRANGE(""https://docs.google.com/spreadsheets/d/1XL5vhW3sbDhbH9Cz0tuDiY8C3ctxq1tqvaCgkFb8cCA/edit?usp=sharing"",""สกลนคร!I195"")"),0)</f>
        <v>0</v>
      </c>
      <c r="J285" s="198">
        <f ca="1">IFERROR(__xludf.DUMMYFUNCTION("IMPORTRANGE(""https://docs.google.com/spreadsheets/d/1XL5vhW3sbDhbH9Cz0tuDiY8C3ctxq1tqvaCgkFb8cCA/edit?usp=sharing"",""สกลนคร!J195"")"),0)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IFERROR(__xludf.DUMMYFUNCTION("IMPORTRANGE(""https://docs.google.com/spreadsheets/d/1XL5vhW3sbDhbH9Cz0tuDiY8C3ctxq1tqvaCgkFb8cCA/edit?usp=sharing"",""สกลนคร!J196"")"),0)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IFERROR(__xludf.DUMMYFUNCTION("IMPORTRANGE(""https://docs.google.com/spreadsheets/d/1XL5vhW3sbDhbH9Cz0tuDiY8C3ctxq1tqvaCgkFb8cCA/edit?usp=sharing"",""สกลนคร!J197"")"),0)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IFERROR(__xludf.DUMMYFUNCTION("IMPORTRANGE(""https://docs.google.com/spreadsheets/d/1XL5vhW3sbDhbH9Cz0tuDiY8C3ctxq1tqvaCgkFb8cCA/edit?usp=sharing"",""สกลนคร!I199"")"),0)</f>
        <v>0</v>
      </c>
      <c r="J289" s="324">
        <f ca="1">IFERROR(__xludf.DUMMYFUNCTION("IMPORTRANGE(""https://docs.google.com/spreadsheets/d/1XL5vhW3sbDhbH9Cz0tuDiY8C3ctxq1tqvaCgkFb8cCA/edit?usp=sharing"",""สกลนคร!J199"")"),0)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IFERROR(__xludf.DUMMYFUNCTION("IMPORTRANGE(""https://docs.google.com/spreadsheets/d/1Yj_ptqi66GCucihVvJfMjLAmec39IyEx_6qawtMGysU/edit?usp=sharing"",""สบก!CT51"")"),0)</f>
        <v>0</v>
      </c>
      <c r="N294" s="177">
        <f ca="1">IFERROR(__xludf.DUMMYFUNCTION("IMPORTRANGE(""https://docs.google.com/spreadsheets/d/1Yj_ptqi66GCucihVvJfMjLAmec39IyEx_6qawtMGysU/edit?usp=sharing"",""สบก!CU51"")"),0)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IFERROR(__xludf.DUMMYFUNCTION("IMPORTRANGE(""https://docs.google.com/spreadsheets/d/1Yj_ptqi66GCucihVvJfMjLAmec39IyEx_6qawtMGysU/edit?usp=sharing"",""สบก!CP51"")"),0)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IFERROR(__xludf.DUMMYFUNCTION("IMPORTRANGE(""https://docs.google.com/spreadsheets/d/1Yj_ptqi66GCucihVvJfMjLAmec39IyEx_6qawtMGysU/edit?usp=sharing"",""สบก!CQ51"")"),0)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IFERROR(__xludf.DUMMYFUNCTION("IMPORTRANGE(""https://docs.google.com/spreadsheets/d/1Yj_ptqi66GCucihVvJfMjLAmec39IyEx_6qawtMGysU/edit?usp=sharing"",""สบก!CR51"")"),0)</f>
        <v>0</v>
      </c>
      <c r="M298" s="103"/>
      <c r="N298" s="93">
        <f ca="1">IFERROR(__xludf.DUMMYFUNCTION("IMPORTRANGE(""https://docs.google.com/spreadsheets/d/1Yj_ptqi66GCucihVvJfMjLAmec39IyEx_6qawtMGysU/edit?usp=sharing"",""สบก!CV51"")"),0)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IFERROR(__xludf.DUMMYFUNCTION("IMPORTRANGE(""https://docs.google.com/spreadsheets/d/1XL5vhW3sbDhbH9Cz0tuDiY8C3ctxq1tqvaCgkFb8cCA/edit?usp=sharing"",""สกลนคร!J205"")"),0)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IFERROR(__xludf.DUMMYFUNCTION("IMPORTRANGE(""https://docs.google.com/spreadsheets/d/1XL5vhW3sbDhbH9Cz0tuDiY8C3ctxq1tqvaCgkFb8cCA/edit?usp=sharing"",""สกลนคร!J206"")"),0)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IFERROR(__xludf.DUMMYFUNCTION("IMPORTRANGE(""https://docs.google.com/spreadsheets/d/1XL5vhW3sbDhbH9Cz0tuDiY8C3ctxq1tqvaCgkFb8cCA/edit?usp=sharing"",""สกลนคร!J207"")"),0)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IFERROR(__xludf.DUMMYFUNCTION("IMPORTRANGE(""https://docs.google.com/spreadsheets/d/1XL5vhW3sbDhbH9Cz0tuDiY8C3ctxq1tqvaCgkFb8cCA/edit?usp=sharing"",""สกลนคร!J208"")"),0)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IFERROR(__xludf.DUMMYFUNCTION("IMPORTRANGE(""https://docs.google.com/spreadsheets/d/1XL5vhW3sbDhbH9Cz0tuDiY8C3ctxq1tqvaCgkFb8cCA/edit?usp=sharing"",""สกลนคร!I209"")"),0)</f>
        <v>0</v>
      </c>
      <c r="J304" s="213">
        <f ca="1">IFERROR(__xludf.DUMMYFUNCTION("IMPORTRANGE(""https://docs.google.com/spreadsheets/d/1XL5vhW3sbDhbH9Cz0tuDiY8C3ctxq1tqvaCgkFb8cCA/edit?usp=sharing"",""สกลนคร!J209"")"),0)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IFERROR(__xludf.DUMMYFUNCTION("IMPORTRANGE(""https://docs.google.com/spreadsheets/d/1XL5vhW3sbDhbH9Cz0tuDiY8C3ctxq1tqvaCgkFb8cCA/edit?usp=sharing"",""สกลนคร!I211"")"),0)</f>
        <v>0</v>
      </c>
      <c r="J306" s="213">
        <f ca="1">IFERROR(__xludf.DUMMYFUNCTION("IMPORTRANGE(""https://docs.google.com/spreadsheets/d/1XL5vhW3sbDhbH9Cz0tuDiY8C3ctxq1tqvaCgkFb8cCA/edit?usp=sharing"",""สกลนคร!J211"")"),0)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IFERROR(__xludf.DUMMYFUNCTION("IMPORTRANGE(""https://docs.google.com/spreadsheets/d/1XL5vhW3sbDhbH9Cz0tuDiY8C3ctxq1tqvaCgkFb8cCA/edit?usp=sharing"",""สกลนคร!J212"")"),0)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IFERROR(__xludf.DUMMYFUNCTION("IMPORTRANGE(""https://docs.google.com/spreadsheets/d/1XL5vhW3sbDhbH9Cz0tuDiY8C3ctxq1tqvaCgkFb8cCA/edit?usp=sharing"",""สกลนคร!J213"")"),0)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IFERROR(__xludf.DUMMYFUNCTION("IMPORTRANGE(""https://docs.google.com/spreadsheets/d/1XL5vhW3sbDhbH9Cz0tuDiY8C3ctxq1tqvaCgkFb8cCA/edit?usp=sharing"",""สกลนคร!I214"")"),0)</f>
        <v>0</v>
      </c>
      <c r="J309" s="341">
        <f ca="1">IFERROR(__xludf.DUMMYFUNCTION("IMPORTRANGE(""https://docs.google.com/spreadsheets/d/1XL5vhW3sbDhbH9Cz0tuDiY8C3ctxq1tqvaCgkFb8cCA/edit?usp=sharing"",""สกลนคร!J214"")"),0)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IFERROR(__xludf.DUMMYFUNCTION("IMPORTRANGE(""https://docs.google.com/spreadsheets/d/1Yj_ptqi66GCucihVvJfMjLAmec39IyEx_6qawtMGysU/edit?usp=sharing"",""สบก!DC51"")"),0)</f>
        <v>0</v>
      </c>
      <c r="N314" s="177">
        <f ca="1">IFERROR(__xludf.DUMMYFUNCTION("IMPORTRANGE(""https://docs.google.com/spreadsheets/d/1Yj_ptqi66GCucihVvJfMjLAmec39IyEx_6qawtMGysU/edit?usp=sharing"",""สบก!DD51"")"),0)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IFERROR(__xludf.DUMMYFUNCTION("IMPORTRANGE(""https://docs.google.com/spreadsheets/d/1Yj_ptqi66GCucihVvJfMjLAmec39IyEx_6qawtMGysU/edit?usp=sharing"",""สบก!CY51"")"),0)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IFERROR(__xludf.DUMMYFUNCTION("IMPORTRANGE(""https://docs.google.com/spreadsheets/d/1Yj_ptqi66GCucihVvJfMjLAmec39IyEx_6qawtMGysU/edit?usp=sharing"",""สบก!CZ51"")"),0)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IFERROR(__xludf.DUMMYFUNCTION("IMPORTRANGE(""https://docs.google.com/spreadsheets/d/1Yj_ptqi66GCucihVvJfMjLAmec39IyEx_6qawtMGysU/edit?usp=sharing"",""สบก!DA51"")"),0)</f>
        <v>0</v>
      </c>
      <c r="M318" s="103"/>
      <c r="N318" s="93">
        <f ca="1">IFERROR(__xludf.DUMMYFUNCTION("IMPORTRANGE(""https://docs.google.com/spreadsheets/d/1Yj_ptqi66GCucihVvJfMjLAmec39IyEx_6qawtMGysU/edit?usp=sharing"",""สบก!DE51"")"),0)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IFERROR(__xludf.DUMMYFUNCTION("IMPORTRANGE(""https://docs.google.com/spreadsheets/d/1XL5vhW3sbDhbH9Cz0tuDiY8C3ctxq1tqvaCgkFb8cCA/edit?usp=sharing"",""สกลนคร!J220"")"),0)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IFERROR(__xludf.DUMMYFUNCTION("IMPORTRANGE(""https://docs.google.com/spreadsheets/d/1XL5vhW3sbDhbH9Cz0tuDiY8C3ctxq1tqvaCgkFb8cCA/edit?usp=sharing"",""สกลนคร!J221"")"),0)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IFERROR(__xludf.DUMMYFUNCTION("IMPORTRANGE(""https://docs.google.com/spreadsheets/d/1XL5vhW3sbDhbH9Cz0tuDiY8C3ctxq1tqvaCgkFb8cCA/edit?usp=sharing"",""สกลนคร!J222"")"),0)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IFERROR(__xludf.DUMMYFUNCTION("IMPORTRANGE(""https://docs.google.com/spreadsheets/d/1XL5vhW3sbDhbH9Cz0tuDiY8C3ctxq1tqvaCgkFb8cCA/edit?usp=sharing"",""สกลนคร!J223"")"),0)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IFERROR(__xludf.DUMMYFUNCTION("IMPORTRANGE(""https://docs.google.com/spreadsheets/d/1XL5vhW3sbDhbH9Cz0tuDiY8C3ctxq1tqvaCgkFb8cCA/edit?usp=sharing"",""สกลนคร!I224"")"),0)</f>
        <v>0</v>
      </c>
      <c r="J324" s="213">
        <f ca="1">IFERROR(__xludf.DUMMYFUNCTION("IMPORTRANGE(""https://docs.google.com/spreadsheets/d/1XL5vhW3sbDhbH9Cz0tuDiY8C3ctxq1tqvaCgkFb8cCA/edit?usp=sharing"",""สกลนคร!J224"")"),0)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IFERROR(__xludf.DUMMYFUNCTION("IMPORTRANGE(""https://docs.google.com/spreadsheets/d/1XL5vhW3sbDhbH9Cz0tuDiY8C3ctxq1tqvaCgkFb8cCA/edit?usp=sharing"",""สกลนคร!J225"")"),0)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IFERROR(__xludf.DUMMYFUNCTION("IMPORTRANGE(""https://docs.google.com/spreadsheets/d/1XL5vhW3sbDhbH9Cz0tuDiY8C3ctxq1tqvaCgkFb8cCA/edit?usp=sharing"",""สกลนคร!J226"")"),0)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IFERROR(__xludf.DUMMYFUNCTION("IMPORTRANGE(""https://docs.google.com/spreadsheets/d/1XL5vhW3sbDhbH9Cz0tuDiY8C3ctxq1tqvaCgkFb8cCA/edit?usp=sharing"",""สกลนคร!I228"")"),610)</f>
        <v>610</v>
      </c>
      <c r="J328" s="347">
        <f ca="1">IFERROR(__xludf.DUMMYFUNCTION("IMPORTRANGE(""https://docs.google.com/spreadsheets/d/1XL5vhW3sbDhbH9Cz0tuDiY8C3ctxq1tqvaCgkFb8cCA/edit?usp=sharing"",""สกลนคร!J228"")"),1)</f>
        <v>1</v>
      </c>
      <c r="K328" s="325">
        <f ca="1">IF(I328&gt;0,J328*100/I328,0)</f>
        <v>0.16393442622950818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1170150</v>
      </c>
      <c r="M329" s="158">
        <f t="shared" ca="1" si="98"/>
        <v>666160</v>
      </c>
      <c r="N329" s="158">
        <f t="shared" ca="1" si="98"/>
        <v>480095</v>
      </c>
      <c r="O329" s="157">
        <f t="shared" ref="O329:O331" ca="1" si="99">IF(L329&gt;0,N329*100/L329,0)</f>
        <v>41.028500619578686</v>
      </c>
      <c r="P329" s="157">
        <f t="shared" ref="P329:P331" ca="1" si="100">IF(M329&gt;0,N329*100/M329,0)</f>
        <v>72.069022457067376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1170150</v>
      </c>
      <c r="M331" s="163">
        <f t="shared" ca="1" si="102"/>
        <v>666160</v>
      </c>
      <c r="N331" s="163">
        <f t="shared" ca="1" si="102"/>
        <v>480095</v>
      </c>
      <c r="O331" s="162">
        <f t="shared" ca="1" si="99"/>
        <v>41.028500619578686</v>
      </c>
      <c r="P331" s="162">
        <f t="shared" ca="1" si="100"/>
        <v>72.069022457067376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1170150</v>
      </c>
      <c r="M333" s="176">
        <f ca="1">IFERROR(__xludf.DUMMYFUNCTION("IMPORTRANGE(""https://docs.google.com/spreadsheets/d/1Yj_ptqi66GCucihVvJfMjLAmec39IyEx_6qawtMGysU/edit?usp=sharing"",""สบก!DL51"")"),666160)</f>
        <v>666160</v>
      </c>
      <c r="N333" s="177">
        <f ca="1">IFERROR(__xludf.DUMMYFUNCTION("IMPORTRANGE(""https://docs.google.com/spreadsheets/d/1Yj_ptqi66GCucihVvJfMjLAmec39IyEx_6qawtMGysU/edit?usp=sharing"",""สบก!DM51"")"),480095)</f>
        <v>480095</v>
      </c>
      <c r="O333" s="178">
        <f ca="1">IF(L333&gt;0,N333*100/L333,0)</f>
        <v>41.028500619578686</v>
      </c>
      <c r="P333" s="178">
        <f ca="1">IF(M333&gt;0,N333*100/M333,0)</f>
        <v>72.069022457067376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IFERROR(__xludf.DUMMYFUNCTION("IMPORTRANGE(""https://docs.google.com/spreadsheets/d/1Yj_ptqi66GCucihVvJfMjLAmec39IyEx_6qawtMGysU/edit?usp=sharing"",""สบก!DH51"")"),306000)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IFERROR(__xludf.DUMMYFUNCTION("IMPORTRANGE(""https://docs.google.com/spreadsheets/d/1Yj_ptqi66GCucihVvJfMjLAmec39IyEx_6qawtMGysU/edit?usp=sharing"",""สบก!DI51"")"),864150)</f>
        <v>864150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IFERROR(__xludf.DUMMYFUNCTION("IMPORTRANGE(""https://docs.google.com/spreadsheets/d/1Yj_ptqi66GCucihVvJfMjLAmec39IyEx_6qawtMGysU/edit?usp=sharing"",""สบก!DJ51"")"),0)</f>
        <v>0</v>
      </c>
      <c r="M337" s="103"/>
      <c r="N337" s="93">
        <f ca="1">IFERROR(__xludf.DUMMYFUNCTION("IMPORTRANGE(""https://docs.google.com/spreadsheets/d/1Yj_ptqi66GCucihVvJfMjLAmec39IyEx_6qawtMGysU/edit?usp=sharing"",""สบก!DN51"")"),0)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IFERROR(__xludf.DUMMYFUNCTION("IMPORTRANGE(""https://docs.google.com/spreadsheets/d/1XL5vhW3sbDhbH9Cz0tuDiY8C3ctxq1tqvaCgkFb8cCA/edit?usp=sharing"",""สกลนคร!I234"")"),0)</f>
        <v>0</v>
      </c>
      <c r="J339" s="197">
        <f ca="1">IFERROR(__xludf.DUMMYFUNCTION("IMPORTRANGE(""https://docs.google.com/spreadsheets/d/1XL5vhW3sbDhbH9Cz0tuDiY8C3ctxq1tqvaCgkFb8cCA/edit?usp=sharing"",""สกลนคร!J234"")"),373)</f>
        <v>373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IFERROR(__xludf.DUMMYFUNCTION("IMPORTRANGE(""https://docs.google.com/spreadsheets/d/1XL5vhW3sbDhbH9Cz0tuDiY8C3ctxq1tqvaCgkFb8cCA/edit?usp=sharing"",""สกลนคร!I235"")"),4920)</f>
        <v>4920</v>
      </c>
      <c r="J340" s="197">
        <f ca="1">IFERROR(__xludf.DUMMYFUNCTION("IMPORTRANGE(""https://docs.google.com/spreadsheets/d/1XL5vhW3sbDhbH9Cz0tuDiY8C3ctxq1tqvaCgkFb8cCA/edit?usp=sharing"",""สกลนคร!J235"")"),3078.85)</f>
        <v>3078.85</v>
      </c>
      <c r="K340" s="350">
        <f t="shared" ca="1" si="103"/>
        <v>62.578252032520325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IFERROR(__xludf.DUMMYFUNCTION("IMPORTRANGE(""https://docs.google.com/spreadsheets/d/1XL5vhW3sbDhbH9Cz0tuDiY8C3ctxq1tqvaCgkFb8cCA/edit?usp=sharing"",""สกลนคร!I236"")"),610)</f>
        <v>610</v>
      </c>
      <c r="J341" s="197">
        <f ca="1">IFERROR(__xludf.DUMMYFUNCTION("IMPORTRANGE(""https://docs.google.com/spreadsheets/d/1XL5vhW3sbDhbH9Cz0tuDiY8C3ctxq1tqvaCgkFb8cCA/edit?usp=sharing"",""สกลนคร!J236"")"),342)</f>
        <v>342</v>
      </c>
      <c r="K341" s="350">
        <f t="shared" ca="1" si="103"/>
        <v>56.065573770491802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IFERROR(__xludf.DUMMYFUNCTION("IMPORTRANGE(""https://docs.google.com/spreadsheets/d/1XL5vhW3sbDhbH9Cz0tuDiY8C3ctxq1tqvaCgkFb8cCA/edit?usp=sharing"",""สกลนคร!I237"")"),0)</f>
        <v>0</v>
      </c>
      <c r="J342" s="197">
        <f ca="1">IFERROR(__xludf.DUMMYFUNCTION("IMPORTRANGE(""https://docs.google.com/spreadsheets/d/1XL5vhW3sbDhbH9Cz0tuDiY8C3ctxq1tqvaCgkFb8cCA/edit?usp=sharing"",""สกลนคร!J237"")"),2679.04)</f>
        <v>2679.04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IFERROR(__xludf.DUMMYFUNCTION("IMPORTRANGE(""https://docs.google.com/spreadsheets/d/1XL5vhW3sbDhbH9Cz0tuDiY8C3ctxq1tqvaCgkFb8cCA/edit?usp=sharing"",""สกลนคร!I238"")"),610)</f>
        <v>610</v>
      </c>
      <c r="J343" s="197">
        <f ca="1">IFERROR(__xludf.DUMMYFUNCTION("IMPORTRANGE(""https://docs.google.com/spreadsheets/d/1XL5vhW3sbDhbH9Cz0tuDiY8C3ctxq1tqvaCgkFb8cCA/edit?usp=sharing"",""สกลนคร!J238"")"),102)</f>
        <v>102</v>
      </c>
      <c r="K343" s="350">
        <f t="shared" ca="1" si="103"/>
        <v>16.721311475409838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IFERROR(__xludf.DUMMYFUNCTION("IMPORTRANGE(""https://docs.google.com/spreadsheets/d/1XL5vhW3sbDhbH9Cz0tuDiY8C3ctxq1tqvaCgkFb8cCA/edit?usp=sharing"",""สกลนคร!I239"")"),0)</f>
        <v>0</v>
      </c>
      <c r="J344" s="197">
        <f ca="1">IFERROR(__xludf.DUMMYFUNCTION("IMPORTRANGE(""https://docs.google.com/spreadsheets/d/1XL5vhW3sbDhbH9Cz0tuDiY8C3ctxq1tqvaCgkFb8cCA/edit?usp=sharing"",""สกลนคร!J239"")"),794.67)</f>
        <v>794.67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IFERROR(__xludf.DUMMYFUNCTION("IMPORTRANGE(""https://docs.google.com/spreadsheets/d/1XL5vhW3sbDhbH9Cz0tuDiY8C3ctxq1tqvaCgkFb8cCA/edit?usp=sharing"",""สกลนคร!I240"")"),610)</f>
        <v>610</v>
      </c>
      <c r="J345" s="197">
        <f ca="1">IFERROR(__xludf.DUMMYFUNCTION("IMPORTRANGE(""https://docs.google.com/spreadsheets/d/1XL5vhW3sbDhbH9Cz0tuDiY8C3ctxq1tqvaCgkFb8cCA/edit?usp=sharing"",""สกลนคร!J240"")"),1)</f>
        <v>1</v>
      </c>
      <c r="K345" s="350">
        <f t="shared" ca="1" si="103"/>
        <v>0.16393442622950818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IFERROR(__xludf.DUMMYFUNCTION("IMPORTRANGE(""https://docs.google.com/spreadsheets/d/1XL5vhW3sbDhbH9Cz0tuDiY8C3ctxq1tqvaCgkFb8cCA/edit?usp=sharing"",""สกลนคร!I241"")"),0)</f>
        <v>0</v>
      </c>
      <c r="J346" s="197">
        <f ca="1">IFERROR(__xludf.DUMMYFUNCTION("IMPORTRANGE(""https://docs.google.com/spreadsheets/d/1XL5vhW3sbDhbH9Cz0tuDiY8C3ctxq1tqvaCgkFb8cCA/edit?usp=sharing"",""สกลนคร!J241"")"),12.3)</f>
        <v>12.3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IFERROR(__xludf.DUMMYFUNCTION("IMPORTRANGE(""https://docs.google.com/spreadsheets/d/1XL5vhW3sbDhbH9Cz0tuDiY8C3ctxq1tqvaCgkFb8cCA/edit?usp=sharing"",""สกลนคร!L242"")"),2301026)</f>
        <v>2301026</v>
      </c>
      <c r="M347" s="366"/>
      <c r="N347" s="366">
        <f ca="1">IFERROR(__xludf.DUMMYFUNCTION("IMPORTRANGE(""https://docs.google.com/spreadsheets/d/1XL5vhW3sbDhbH9Cz0tuDiY8C3ctxq1tqvaCgkFb8cCA/edit?usp=sharing"",""สกลนคร!M242"")"),497054.65)</f>
        <v>497054.65</v>
      </c>
      <c r="O347" s="366">
        <f ca="1">+IF(L347&gt;0,N347*100/L347,0)</f>
        <v>21.601435620458005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IFERROR(__xludf.DUMMYFUNCTION("IMPORTRANGE(""https://docs.google.com/spreadsheets/d/1XL5vhW3sbDhbH9Cz0tuDiY8C3ctxq1tqvaCgkFb8cCA/edit?usp=sharing"",""สกลนคร!I244"")"),116)</f>
        <v>116</v>
      </c>
      <c r="J349" s="379">
        <f ca="1">IFERROR(__xludf.DUMMYFUNCTION("IMPORTRANGE(""https://docs.google.com/spreadsheets/d/1XL5vhW3sbDhbH9Cz0tuDiY8C3ctxq1tqvaCgkFb8cCA/edit?usp=sharing"",""สกลนคร!J244"")"),26)</f>
        <v>26</v>
      </c>
      <c r="K349" s="380">
        <f t="shared" ref="K349:K350" ca="1" si="104">IF(I349&gt;0,J349*100/I349,0)</f>
        <v>22.413793103448278</v>
      </c>
      <c r="L349" s="381">
        <f ca="1">IFERROR(__xludf.DUMMYFUNCTION("IMPORTRANGE(""https://docs.google.com/spreadsheets/d/1XL5vhW3sbDhbH9Cz0tuDiY8C3ctxq1tqvaCgkFb8cCA/edit?usp=sharing"",""สกลนคร!L244"")"),374170)</f>
        <v>374170</v>
      </c>
      <c r="M349" s="381"/>
      <c r="N349" s="381">
        <f ca="1">IFERROR(__xludf.DUMMYFUNCTION("IMPORTRANGE(""https://docs.google.com/spreadsheets/d/1XL5vhW3sbDhbH9Cz0tuDiY8C3ctxq1tqvaCgkFb8cCA/edit?usp=sharing"",""สกลนคร!M244"")"),108687.26)</f>
        <v>108687.26</v>
      </c>
      <c r="O349" s="381">
        <f ca="1">+IF(L349&gt;0,N349*100/L349,0)</f>
        <v>29.047561268941926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IFERROR(__xludf.DUMMYFUNCTION("IMPORTRANGE(""https://docs.google.com/spreadsheets/d/1XL5vhW3sbDhbH9Cz0tuDiY8C3ctxq1tqvaCgkFb8cCA/edit?usp=sharing"",""สกลนคร!I245"")"),61)</f>
        <v>61</v>
      </c>
      <c r="J350" s="379">
        <f ca="1">IFERROR(__xludf.DUMMYFUNCTION("IMPORTRANGE(""https://docs.google.com/spreadsheets/d/1XL5vhW3sbDhbH9Cz0tuDiY8C3ctxq1tqvaCgkFb8cCA/edit?usp=sharing"",""สกลนคร!J245"")"),0)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IFERROR(__xludf.DUMMYFUNCTION("IMPORTRANGE(""https://docs.google.com/spreadsheets/d/1XL5vhW3sbDhbH9Cz0tuDiY8C3ctxq1tqvaCgkFb8cCA/edit?usp=sharing"",""สกลนคร!L246"")"),0)</f>
        <v>0</v>
      </c>
      <c r="M351" s="172"/>
      <c r="N351" s="172">
        <f ca="1">IFERROR(__xludf.DUMMYFUNCTION("IMPORTRANGE(""https://docs.google.com/spreadsheets/d/1XL5vhW3sbDhbH9Cz0tuDiY8C3ctxq1tqvaCgkFb8cCA/edit?usp=sharing"",""สกลนคร!M246"")"),0)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IFERROR(__xludf.DUMMYFUNCTION("IMPORTRANGE(""https://docs.google.com/spreadsheets/d/1XL5vhW3sbDhbH9Cz0tuDiY8C3ctxq1tqvaCgkFb8cCA/edit?usp=sharing"",""สกลนคร!L247"")"),374170)</f>
        <v>374170</v>
      </c>
      <c r="M352" s="173"/>
      <c r="N352" s="172">
        <f ca="1">IFERROR(__xludf.DUMMYFUNCTION("IMPORTRANGE(""https://docs.google.com/spreadsheets/d/1XL5vhW3sbDhbH9Cz0tuDiY8C3ctxq1tqvaCgkFb8cCA/edit?usp=sharing"",""สกลนคร!M247"")"),108687.26)</f>
        <v>108687.26</v>
      </c>
      <c r="O352" s="173">
        <f t="shared" ca="1" si="105"/>
        <v>29.047561268941926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IFERROR(__xludf.DUMMYFUNCTION("IMPORTRANGE(""https://docs.google.com/spreadsheets/d/1XL5vhW3sbDhbH9Cz0tuDiY8C3ctxq1tqvaCgkFb8cCA/edit?usp=sharing"",""สกลนคร!L248"")"),0)</f>
        <v>0</v>
      </c>
      <c r="M353" s="178"/>
      <c r="N353" s="178">
        <f ca="1">IFERROR(__xludf.DUMMYFUNCTION("IMPORTRANGE(""https://docs.google.com/spreadsheets/d/1XL5vhW3sbDhbH9Cz0tuDiY8C3ctxq1tqvaCgkFb8cCA/edit?usp=sharing"",""สกลนคร!M248"")"),0)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IFERROR(__xludf.DUMMYFUNCTION("IMPORTRANGE(""https://docs.google.com/spreadsheets/d/1XL5vhW3sbDhbH9Cz0tuDiY8C3ctxq1tqvaCgkFb8cCA/edit?usp=sharing"",""สกลนคร!L249"")"),374170)</f>
        <v>374170</v>
      </c>
      <c r="M354" s="178"/>
      <c r="N354" s="175">
        <f ca="1">IFERROR(__xludf.DUMMYFUNCTION("IMPORTRANGE(""https://docs.google.com/spreadsheets/d/1XL5vhW3sbDhbH9Cz0tuDiY8C3ctxq1tqvaCgkFb8cCA/edit?usp=sharing"",""สกลนคร!M249"")"),108687.26)</f>
        <v>108687.26</v>
      </c>
      <c r="O354" s="178">
        <f t="shared" ca="1" si="105"/>
        <v>29.047561268941926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IFERROR(__xludf.DUMMYFUNCTION("IMPORTRANGE(""https://docs.google.com/spreadsheets/d/1XL5vhW3sbDhbH9Cz0tuDiY8C3ctxq1tqvaCgkFb8cCA/edit?usp=sharing"",""สกลนคร!M250"")"),44345)</f>
        <v>44345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IFERROR(__xludf.DUMMYFUNCTION("IMPORTRANGE(""https://docs.google.com/spreadsheets/d/1XL5vhW3sbDhbH9Cz0tuDiY8C3ctxq1tqvaCgkFb8cCA/edit?usp=sharing"",""สกลนคร!M251"")"),19800)</f>
        <v>19800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IFERROR(__xludf.DUMMYFUNCTION("IMPORTRANGE(""https://docs.google.com/spreadsheets/d/1XL5vhW3sbDhbH9Cz0tuDiY8C3ctxq1tqvaCgkFb8cCA/edit?usp=sharing"",""สกลนคร!M252"")"),39032.26)</f>
        <v>39032.26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IFERROR(__xludf.DUMMYFUNCTION("IMPORTRANGE(""https://docs.google.com/spreadsheets/d/1XL5vhW3sbDhbH9Cz0tuDiY8C3ctxq1tqvaCgkFb8cCA/edit?usp=sharing"",""สกลนคร!M253"")"),5510)</f>
        <v>5510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IFERROR(__xludf.DUMMYFUNCTION("IMPORTRANGE(""https://docs.google.com/spreadsheets/d/1XL5vhW3sbDhbH9Cz0tuDiY8C3ctxq1tqvaCgkFb8cCA/edit?usp=sharing"",""สกลนคร!J255"")"),0)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IFERROR(__xludf.DUMMYFUNCTION("IMPORTRANGE(""https://docs.google.com/spreadsheets/d/1XL5vhW3sbDhbH9Cz0tuDiY8C3ctxq1tqvaCgkFb8cCA/edit?usp=sharing"",""สกลนคร!J256"")"),1)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IFERROR(__xludf.DUMMYFUNCTION("IMPORTRANGE(""https://docs.google.com/spreadsheets/d/1XL5vhW3sbDhbH9Cz0tuDiY8C3ctxq1tqvaCgkFb8cCA/edit?usp=sharing"",""สกลนคร!J257"")"),1)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IFERROR(__xludf.DUMMYFUNCTION("IMPORTRANGE(""https://docs.google.com/spreadsheets/d/1XL5vhW3sbDhbH9Cz0tuDiY8C3ctxq1tqvaCgkFb8cCA/edit?usp=sharing"",""สกลนคร!J258"")"),1)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IFERROR(__xludf.DUMMYFUNCTION("IMPORTRANGE(""https://docs.google.com/spreadsheets/d/1XL5vhW3sbDhbH9Cz0tuDiY8C3ctxq1tqvaCgkFb8cCA/edit?usp=sharing"",""สกลนคร!J166"")"),0)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IFERROR(__xludf.DUMMYFUNCTION("IMPORTRANGE(""https://docs.google.com/spreadsheets/d/1XL5vhW3sbDhbH9Cz0tuDiY8C3ctxq1tqvaCgkFb8cCA/edit?usp=sharing"",""สกลนคร!J166"")"),0)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IFERROR(__xludf.DUMMYFUNCTION("IMPORTRANGE(""https://docs.google.com/spreadsheets/d/1XL5vhW3sbDhbH9Cz0tuDiY8C3ctxq1tqvaCgkFb8cCA/edit?usp=sharing"",""สกลนคร!J166"")"),0)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IFERROR(__xludf.DUMMYFUNCTION("IMPORTRANGE(""https://docs.google.com/spreadsheets/d/1XL5vhW3sbDhbH9Cz0tuDiY8C3ctxq1tqvaCgkFb8cCA/edit?usp=sharing"",""สกลนคร!J166"")"),0)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IFERROR(__xludf.DUMMYFUNCTION("IMPORTRANGE(""https://docs.google.com/spreadsheets/d/1XL5vhW3sbDhbH9Cz0tuDiY8C3ctxq1tqvaCgkFb8cCA/edit?usp=sharing"",""สกลนคร!I263"")"),61)</f>
        <v>61</v>
      </c>
      <c r="J368" s="197">
        <f ca="1">IFERROR(__xludf.DUMMYFUNCTION("IMPORTRANGE(""https://docs.google.com/spreadsheets/d/1XL5vhW3sbDhbH9Cz0tuDiY8C3ctxq1tqvaCgkFb8cCA/edit?usp=sharing"",""สกลนคร!J263"")"),0)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IFERROR(__xludf.DUMMYFUNCTION("IMPORTRANGE(""https://docs.google.com/spreadsheets/d/1XL5vhW3sbDhbH9Cz0tuDiY8C3ctxq1tqvaCgkFb8cCA/edit?usp=sharing"",""สกลนคร!I164"")"),0)</f>
        <v>0</v>
      </c>
      <c r="J369" s="213">
        <f ca="1">IFERROR(__xludf.DUMMYFUNCTION("IMPORTRANGE(""https://docs.google.com/spreadsheets/d/1XL5vhW3sbDhbH9Cz0tuDiY8C3ctxq1tqvaCgkFb8cCA/edit?usp=sharing"",""สกลนคร!J164"")"),0)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IFERROR(__xludf.DUMMYFUNCTION("IMPORTRANGE(""https://docs.google.com/spreadsheets/d/1XL5vhW3sbDhbH9Cz0tuDiY8C3ctxq1tqvaCgkFb8cCA/edit?usp=sharing"",""สกลนคร!I265"")"),61)</f>
        <v>61</v>
      </c>
      <c r="J370" s="213">
        <f ca="1">IFERROR(__xludf.DUMMYFUNCTION("IMPORTRANGE(""https://docs.google.com/spreadsheets/d/1XL5vhW3sbDhbH9Cz0tuDiY8C3ctxq1tqvaCgkFb8cCA/edit?usp=sharing"",""สกลนคร!J265"")"),29)</f>
        <v>29</v>
      </c>
      <c r="K370" s="171">
        <f t="shared" ca="1" si="106"/>
        <v>47.540983606557376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IFERROR(__xludf.DUMMYFUNCTION("IMPORTRANGE(""https://docs.google.com/spreadsheets/d/1XL5vhW3sbDhbH9Cz0tuDiY8C3ctxq1tqvaCgkFb8cCA/edit?usp=sharing"",""สกลนคร!I164"")"),0)</f>
        <v>0</v>
      </c>
      <c r="J371" s="198">
        <f ca="1">IFERROR(__xludf.DUMMYFUNCTION("IMPORTRANGE(""https://docs.google.com/spreadsheets/d/1XL5vhW3sbDhbH9Cz0tuDiY8C3ctxq1tqvaCgkFb8cCA/edit?usp=sharing"",""สกลนคร!J164"")"),0)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IFERROR(__xludf.DUMMYFUNCTION("IMPORTRANGE(""https://docs.google.com/spreadsheets/d/1XL5vhW3sbDhbH9Cz0tuDiY8C3ctxq1tqvaCgkFb8cCA/edit?usp=sharing"",""สกลนคร!I267"")"),61)</f>
        <v>61</v>
      </c>
      <c r="J372" s="198">
        <f ca="1">IFERROR(__xludf.DUMMYFUNCTION("IMPORTRANGE(""https://docs.google.com/spreadsheets/d/1XL5vhW3sbDhbH9Cz0tuDiY8C3ctxq1tqvaCgkFb8cCA/edit?usp=sharing"",""สกลนคร!J267"")"),0)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IFERROR(__xludf.DUMMYFUNCTION("IMPORTRANGE(""https://docs.google.com/spreadsheets/d/1XL5vhW3sbDhbH9Cz0tuDiY8C3ctxq1tqvaCgkFb8cCA/edit?usp=sharing"",""สกลนคร!I164"")"),0)</f>
        <v>0</v>
      </c>
      <c r="J373" s="213">
        <f ca="1">IFERROR(__xludf.DUMMYFUNCTION("IMPORTRANGE(""https://docs.google.com/spreadsheets/d/1XL5vhW3sbDhbH9Cz0tuDiY8C3ctxq1tqvaCgkFb8cCA/edit?usp=sharing"",""สกลนคร!J164"")"),0)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IFERROR(__xludf.DUMMYFUNCTION("IMPORTRANGE(""https://docs.google.com/spreadsheets/d/1XL5vhW3sbDhbH9Cz0tuDiY8C3ctxq1tqvaCgkFb8cCA/edit?usp=sharing"",""สกลนคร!I164"")"),0)</f>
        <v>0</v>
      </c>
      <c r="J374" s="197">
        <f ca="1">IFERROR(__xludf.DUMMYFUNCTION("IMPORTRANGE(""https://docs.google.com/spreadsheets/d/1XL5vhW3sbDhbH9Cz0tuDiY8C3ctxq1tqvaCgkFb8cCA/edit?usp=sharing"",""สกลนคร!J164"")"),0)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IFERROR(__xludf.DUMMYFUNCTION("IMPORTRANGE(""https://docs.google.com/spreadsheets/d/1XL5vhW3sbDhbH9Cz0tuDiY8C3ctxq1tqvaCgkFb8cCA/edit?usp=sharing"",""สกลนคร!I270"")"),116)</f>
        <v>116</v>
      </c>
      <c r="J375" s="197">
        <f ca="1">IFERROR(__xludf.DUMMYFUNCTION("IMPORTRANGE(""https://docs.google.com/spreadsheets/d/1XL5vhW3sbDhbH9Cz0tuDiY8C3ctxq1tqvaCgkFb8cCA/edit?usp=sharing"",""สกลนคร!J270"")"),26)</f>
        <v>26</v>
      </c>
      <c r="K375" s="171">
        <f t="shared" ref="K375:K377" ca="1" si="107">IF(I375&gt;0,J375*100/I375,0)</f>
        <v>22.413793103448278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IFERROR(__xludf.DUMMYFUNCTION("IMPORTRANGE(""https://docs.google.com/spreadsheets/d/1XL5vhW3sbDhbH9Cz0tuDiY8C3ctxq1tqvaCgkFb8cCA/edit?usp=sharing"",""สกลนคร!I271"")"),34)</f>
        <v>34</v>
      </c>
      <c r="J376" s="198">
        <f ca="1">IFERROR(__xludf.DUMMYFUNCTION("IMPORTRANGE(""https://docs.google.com/spreadsheets/d/1XL5vhW3sbDhbH9Cz0tuDiY8C3ctxq1tqvaCgkFb8cCA/edit?usp=sharing"",""สกลนคร!J271"")"),0)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IFERROR(__xludf.DUMMYFUNCTION("IMPORTRANGE(""https://docs.google.com/spreadsheets/d/1XL5vhW3sbDhbH9Cz0tuDiY8C3ctxq1tqvaCgkFb8cCA/edit?usp=sharing"",""สกลนคร!I272"")"),82)</f>
        <v>82</v>
      </c>
      <c r="J377" s="213">
        <f ca="1">IFERROR(__xludf.DUMMYFUNCTION("IMPORTRANGE(""https://docs.google.com/spreadsheets/d/1XL5vhW3sbDhbH9Cz0tuDiY8C3ctxq1tqvaCgkFb8cCA/edit?usp=sharing"",""สกลนคร!J272"")"),26)</f>
        <v>26</v>
      </c>
      <c r="K377" s="171">
        <f t="shared" ca="1" si="107"/>
        <v>31.707317073170731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IFERROR(__xludf.DUMMYFUNCTION("IMPORTRANGE(""https://docs.google.com/spreadsheets/d/1XL5vhW3sbDhbH9Cz0tuDiY8C3ctxq1tqvaCgkFb8cCA/edit?usp=sharing"",""สกลนคร!J273"")"),0)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IFERROR(__xludf.DUMMYFUNCTION("IMPORTRANGE(""https://docs.google.com/spreadsheets/d/1XL5vhW3sbDhbH9Cz0tuDiY8C3ctxq1tqvaCgkFb8cCA/edit?usp=sharing"",""สกลนคร!J274"")"),0)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IFERROR(__xludf.DUMMYFUNCTION("IMPORTRANGE(""https://docs.google.com/spreadsheets/d/1XL5vhW3sbDhbH9Cz0tuDiY8C3ctxq1tqvaCgkFb8cCA/edit?usp=sharing"",""สกลนคร!I275"")"),500)</f>
        <v>500</v>
      </c>
      <c r="J380" s="379">
        <f ca="1">IFERROR(__xludf.DUMMYFUNCTION("IMPORTRANGE(""https://docs.google.com/spreadsheets/d/1XL5vhW3sbDhbH9Cz0tuDiY8C3ctxq1tqvaCgkFb8cCA/edit?usp=sharing"",""สกลนคร!J275"")"),0)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IFERROR(__xludf.DUMMYFUNCTION("IMPORTRANGE(""https://docs.google.com/spreadsheets/d/1XL5vhW3sbDhbH9Cz0tuDiY8C3ctxq1tqvaCgkFb8cCA/edit?usp=sharing"",""สกลนคร!L275"")"),460140)</f>
        <v>460140</v>
      </c>
      <c r="M380" s="381"/>
      <c r="N380" s="381">
        <f ca="1">IFERROR(__xludf.DUMMYFUNCTION("IMPORTRANGE(""https://docs.google.com/spreadsheets/d/1XL5vhW3sbDhbH9Cz0tuDiY8C3ctxq1tqvaCgkFb8cCA/edit?usp=sharing"",""สกลนคร!M275"")"),0)</f>
        <v>0</v>
      </c>
      <c r="O380" s="381">
        <f ca="1">+IF(L380&gt;0,N380*100/L380,0)</f>
        <v>0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IFERROR(__xludf.DUMMYFUNCTION("IMPORTRANGE(""https://docs.google.com/spreadsheets/d/1XL5vhW3sbDhbH9Cz0tuDiY8C3ctxq1tqvaCgkFb8cCA/edit?usp=sharing"",""สกลนคร!I276"")"),50)</f>
        <v>50</v>
      </c>
      <c r="J381" s="379">
        <f ca="1">IFERROR(__xludf.DUMMYFUNCTION("IMPORTRANGE(""https://docs.google.com/spreadsheets/d/1XL5vhW3sbDhbH9Cz0tuDiY8C3ctxq1tqvaCgkFb8cCA/edit?usp=sharing"",""สกลนคร!J276"")"),0)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IFERROR(__xludf.DUMMYFUNCTION("IMPORTRANGE(""https://docs.google.com/spreadsheets/d/1XL5vhW3sbDhbH9Cz0tuDiY8C3ctxq1tqvaCgkFb8cCA/edit?usp=sharing"",""สกลนคร!L277"")"),0)</f>
        <v>0</v>
      </c>
      <c r="M382" s="172"/>
      <c r="N382" s="172">
        <f ca="1">IFERROR(__xludf.DUMMYFUNCTION("IMPORTRANGE(""https://docs.google.com/spreadsheets/d/1XL5vhW3sbDhbH9Cz0tuDiY8C3ctxq1tqvaCgkFb8cCA/edit?usp=sharing"",""สกลนคร!M277"")"),0)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IFERROR(__xludf.DUMMYFUNCTION("IMPORTRANGE(""https://docs.google.com/spreadsheets/d/1XL5vhW3sbDhbH9Cz0tuDiY8C3ctxq1tqvaCgkFb8cCA/edit?usp=sharing"",""สกลนคร!L278"")"),460140)</f>
        <v>460140</v>
      </c>
      <c r="M383" s="173"/>
      <c r="N383" s="173">
        <f ca="1">IFERROR(__xludf.DUMMYFUNCTION("IMPORTRANGE(""https://docs.google.com/spreadsheets/d/1XL5vhW3sbDhbH9Cz0tuDiY8C3ctxq1tqvaCgkFb8cCA/edit?usp=sharing"",""สกลนคร!M278"")"),0)</f>
        <v>0</v>
      </c>
      <c r="O383" s="173">
        <f t="shared" ca="1" si="109"/>
        <v>0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IFERROR(__xludf.DUMMYFUNCTION("IMPORTRANGE(""https://docs.google.com/spreadsheets/d/1XL5vhW3sbDhbH9Cz0tuDiY8C3ctxq1tqvaCgkFb8cCA/edit?usp=sharing"",""สกลนคร!L279"")"),0)</f>
        <v>0</v>
      </c>
      <c r="M384" s="178"/>
      <c r="N384" s="178">
        <f ca="1">IFERROR(__xludf.DUMMYFUNCTION("IMPORTRANGE(""https://docs.google.com/spreadsheets/d/1XL5vhW3sbDhbH9Cz0tuDiY8C3ctxq1tqvaCgkFb8cCA/edit?usp=sharing"",""สกลนคร!M279"")"),0)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IFERROR(__xludf.DUMMYFUNCTION("IMPORTRANGE(""https://docs.google.com/spreadsheets/d/1XL5vhW3sbDhbH9Cz0tuDiY8C3ctxq1tqvaCgkFb8cCA/edit?usp=sharing"",""สกลนคร!L280"")"),460140)</f>
        <v>460140</v>
      </c>
      <c r="M385" s="178"/>
      <c r="N385" s="175">
        <f ca="1">IFERROR(__xludf.DUMMYFUNCTION("IMPORTRANGE(""https://docs.google.com/spreadsheets/d/1XL5vhW3sbDhbH9Cz0tuDiY8C3ctxq1tqvaCgkFb8cCA/edit?usp=sharing"",""สกลนคร!M280"")"),0)</f>
        <v>0</v>
      </c>
      <c r="O385" s="178">
        <f t="shared" ca="1" si="109"/>
        <v>0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IFERROR(__xludf.DUMMYFUNCTION("IMPORTRANGE(""https://docs.google.com/spreadsheets/d/1XL5vhW3sbDhbH9Cz0tuDiY8C3ctxq1tqvaCgkFb8cCA/edit?usp=sharing"",""สกลนคร!M281"")"),0)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IFERROR(__xludf.DUMMYFUNCTION("IMPORTRANGE(""https://docs.google.com/spreadsheets/d/1XL5vhW3sbDhbH9Cz0tuDiY8C3ctxq1tqvaCgkFb8cCA/edit?usp=sharing"",""สกลนคร!M282"")"),0)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IFERROR(__xludf.DUMMYFUNCTION("IMPORTRANGE(""https://docs.google.com/spreadsheets/d/1XL5vhW3sbDhbH9Cz0tuDiY8C3ctxq1tqvaCgkFb8cCA/edit?usp=sharing"",""สกลนคร!M283"")"),0)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IFERROR(__xludf.DUMMYFUNCTION("IMPORTRANGE(""https://docs.google.com/spreadsheets/d/1XL5vhW3sbDhbH9Cz0tuDiY8C3ctxq1tqvaCgkFb8cCA/edit?usp=sharing"",""สกลนคร!M284"")"),0)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IFERROR(__xludf.DUMMYFUNCTION("IMPORTRANGE(""https://docs.google.com/spreadsheets/d/1XL5vhW3sbDhbH9Cz0tuDiY8C3ctxq1tqvaCgkFb8cCA/edit?usp=sharing"",""สกลนคร!J286"")"),0)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IFERROR(__xludf.DUMMYFUNCTION("IMPORTRANGE(""https://docs.google.com/spreadsheets/d/1XL5vhW3sbDhbH9Cz0tuDiY8C3ctxq1tqvaCgkFb8cCA/edit?usp=sharing"",""สกลนคร!J287"")"),1)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IFERROR(__xludf.DUMMYFUNCTION("IMPORTRANGE(""https://docs.google.com/spreadsheets/d/1XL5vhW3sbDhbH9Cz0tuDiY8C3ctxq1tqvaCgkFb8cCA/edit?usp=sharing"",""สกลนคร!J288"")"),0)</f>
        <v>0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IFERROR(__xludf.DUMMYFUNCTION("IMPORTRANGE(""https://docs.google.com/spreadsheets/d/1XL5vhW3sbDhbH9Cz0tuDiY8C3ctxq1tqvaCgkFb8cCA/edit?usp=sharing"",""สกลนคร!J289"")"),0)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IFERROR(__xludf.DUMMYFUNCTION("IMPORTRANGE(""https://docs.google.com/spreadsheets/d/1XL5vhW3sbDhbH9Cz0tuDiY8C3ctxq1tqvaCgkFb8cCA/edit?usp=sharing"",""สกลนคร!I291"")"),50)</f>
        <v>50</v>
      </c>
      <c r="J396" s="207">
        <f ca="1">IFERROR(__xludf.DUMMYFUNCTION("IMPORTRANGE(""https://docs.google.com/spreadsheets/d/1XL5vhW3sbDhbH9Cz0tuDiY8C3ctxq1tqvaCgkFb8cCA/edit?usp=sharing"",""สกลนคร!J291"")"),0)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IFERROR(__xludf.DUMMYFUNCTION("IMPORTRANGE(""https://docs.google.com/spreadsheets/d/1XL5vhW3sbDhbH9Cz0tuDiY8C3ctxq1tqvaCgkFb8cCA/edit?usp=sharing"",""สกลนคร!I292"")"),500)</f>
        <v>500</v>
      </c>
      <c r="J397" s="207">
        <f ca="1">IFERROR(__xludf.DUMMYFUNCTION("IMPORTRANGE(""https://docs.google.com/spreadsheets/d/1XL5vhW3sbDhbH9Cz0tuDiY8C3ctxq1tqvaCgkFb8cCA/edit?usp=sharing"",""สกลนคร!J292"")"),0)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IFERROR(__xludf.DUMMYFUNCTION("IMPORTRANGE(""https://docs.google.com/spreadsheets/d/1XL5vhW3sbDhbH9Cz0tuDiY8C3ctxq1tqvaCgkFb8cCA/edit?usp=sharing"",""สกลนคร!I293"")"),50)</f>
        <v>50</v>
      </c>
      <c r="J398" s="207">
        <f ca="1">IFERROR(__xludf.DUMMYFUNCTION("IMPORTRANGE(""https://docs.google.com/spreadsheets/d/1XL5vhW3sbDhbH9Cz0tuDiY8C3ctxq1tqvaCgkFb8cCA/edit?usp=sharing"",""สกลนคร!J293"")"),0)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IFERROR(__xludf.DUMMYFUNCTION("IMPORTRANGE(""https://docs.google.com/spreadsheets/d/1XL5vhW3sbDhbH9Cz0tuDiY8C3ctxq1tqvaCgkFb8cCA/edit?usp=sharing"",""สกลนคร!J294"")"),0)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IFERROR(__xludf.DUMMYFUNCTION("IMPORTRANGE(""https://docs.google.com/spreadsheets/d/1XL5vhW3sbDhbH9Cz0tuDiY8C3ctxq1tqvaCgkFb8cCA/edit?usp=sharing"",""สกลนคร!J295"")"),0)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IFERROR(__xludf.DUMMYFUNCTION("IMPORTRANGE(""https://docs.google.com/spreadsheets/d/1XL5vhW3sbDhbH9Cz0tuDiY8C3ctxq1tqvaCgkFb8cCA/edit?usp=sharing"",""สกลนคร!I296"")"),186)</f>
        <v>186</v>
      </c>
      <c r="J401" s="379">
        <f ca="1">IFERROR(__xludf.DUMMYFUNCTION("IMPORTRANGE(""https://docs.google.com/spreadsheets/d/1XL5vhW3sbDhbH9Cz0tuDiY8C3ctxq1tqvaCgkFb8cCA/edit?usp=sharing"",""สกลนคร!J296"")"),0)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IFERROR(__xludf.DUMMYFUNCTION("IMPORTRANGE(""https://docs.google.com/spreadsheets/d/1XL5vhW3sbDhbH9Cz0tuDiY8C3ctxq1tqvaCgkFb8cCA/edit?usp=sharing"",""สกลนคร!L296"")"),208700)</f>
        <v>208700</v>
      </c>
      <c r="M401" s="381"/>
      <c r="N401" s="381">
        <f ca="1">IFERROR(__xludf.DUMMYFUNCTION("IMPORTRANGE(""https://docs.google.com/spreadsheets/d/1XL5vhW3sbDhbH9Cz0tuDiY8C3ctxq1tqvaCgkFb8cCA/edit?usp=sharing"",""สกลนคร!M296"")"),46220)</f>
        <v>46220</v>
      </c>
      <c r="O401" s="381">
        <f ca="1">+IF(L401&gt;0,N401*100/L401,0)</f>
        <v>22.14662194537614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IFERROR(__xludf.DUMMYFUNCTION("IMPORTRANGE(""https://docs.google.com/spreadsheets/d/1XL5vhW3sbDhbH9Cz0tuDiY8C3ctxq1tqvaCgkFb8cCA/edit?usp=sharing"",""สกลนคร!I297"")"),62)</f>
        <v>62</v>
      </c>
      <c r="J402" s="379">
        <f ca="1">IFERROR(__xludf.DUMMYFUNCTION("IMPORTRANGE(""https://docs.google.com/spreadsheets/d/1XL5vhW3sbDhbH9Cz0tuDiY8C3ctxq1tqvaCgkFb8cCA/edit?usp=sharing"",""สกลนคร!J297"")"),0)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IFERROR(__xludf.DUMMYFUNCTION("IMPORTRANGE(""https://docs.google.com/spreadsheets/d/1XL5vhW3sbDhbH9Cz0tuDiY8C3ctxq1tqvaCgkFb8cCA/edit?usp=sharing"",""สกลนคร!L298"")"),0)</f>
        <v>0</v>
      </c>
      <c r="M403" s="172"/>
      <c r="N403" s="178">
        <f ca="1">IFERROR(__xludf.DUMMYFUNCTION("IMPORTRANGE(""https://docs.google.com/spreadsheets/d/1XL5vhW3sbDhbH9Cz0tuDiY8C3ctxq1tqvaCgkFb8cCA/edit?usp=sharing"",""สกลนคร!M298"")"),0)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IFERROR(__xludf.DUMMYFUNCTION("IMPORTRANGE(""https://docs.google.com/spreadsheets/d/1XL5vhW3sbDhbH9Cz0tuDiY8C3ctxq1tqvaCgkFb8cCA/edit?usp=sharing"",""สกลนคร!L299"")"),208700)</f>
        <v>208700</v>
      </c>
      <c r="M404" s="173"/>
      <c r="N404" s="178">
        <f ca="1">IFERROR(__xludf.DUMMYFUNCTION("IMPORTRANGE(""https://docs.google.com/spreadsheets/d/1XL5vhW3sbDhbH9Cz0tuDiY8C3ctxq1tqvaCgkFb8cCA/edit?usp=sharing"",""สกลนคร!M299"")"),46220)</f>
        <v>46220</v>
      </c>
      <c r="O404" s="178">
        <f t="shared" ca="1" si="112"/>
        <v>22.14662194537614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IFERROR(__xludf.DUMMYFUNCTION("IMPORTRANGE(""https://docs.google.com/spreadsheets/d/1XL5vhW3sbDhbH9Cz0tuDiY8C3ctxq1tqvaCgkFb8cCA/edit?usp=sharing"",""สกลนคร!L300"")"),0)</f>
        <v>0</v>
      </c>
      <c r="M405" s="178"/>
      <c r="N405" s="178">
        <f ca="1">IFERROR(__xludf.DUMMYFUNCTION("IMPORTRANGE(""https://docs.google.com/spreadsheets/d/1XL5vhW3sbDhbH9Cz0tuDiY8C3ctxq1tqvaCgkFb8cCA/edit?usp=sharing"",""สกลนคร!M300"")"),0)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IFERROR(__xludf.DUMMYFUNCTION("IMPORTRANGE(""https://docs.google.com/spreadsheets/d/1XL5vhW3sbDhbH9Cz0tuDiY8C3ctxq1tqvaCgkFb8cCA/edit?usp=sharing"",""สกลนคร!L301"")"),208700)</f>
        <v>208700</v>
      </c>
      <c r="M406" s="178"/>
      <c r="N406" s="178">
        <f ca="1">IFERROR(__xludf.DUMMYFUNCTION("IMPORTRANGE(""https://docs.google.com/spreadsheets/d/1XL5vhW3sbDhbH9Cz0tuDiY8C3ctxq1tqvaCgkFb8cCA/edit?usp=sharing"",""สกลนคร!M301"")"),46220)</f>
        <v>46220</v>
      </c>
      <c r="O406" s="178">
        <f t="shared" ca="1" si="112"/>
        <v>22.14662194537614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IFERROR(__xludf.DUMMYFUNCTION("IMPORTRANGE(""https://docs.google.com/spreadsheets/d/1XL5vhW3sbDhbH9Cz0tuDiY8C3ctxq1tqvaCgkFb8cCA/edit?usp=sharing"",""สกลนคร!M302"")"),45260)</f>
        <v>45260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IFERROR(__xludf.DUMMYFUNCTION("IMPORTRANGE(""https://docs.google.com/spreadsheets/d/1XL5vhW3sbDhbH9Cz0tuDiY8C3ctxq1tqvaCgkFb8cCA/edit?usp=sharing"",""สกลนคร!M303"")"),0)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IFERROR(__xludf.DUMMYFUNCTION("IMPORTRANGE(""https://docs.google.com/spreadsheets/d/1XL5vhW3sbDhbH9Cz0tuDiY8C3ctxq1tqvaCgkFb8cCA/edit?usp=sharing"",""สกลนคร!M304"")"),0)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IFERROR(__xludf.DUMMYFUNCTION("IMPORTRANGE(""https://docs.google.com/spreadsheets/d/1XL5vhW3sbDhbH9Cz0tuDiY8C3ctxq1tqvaCgkFb8cCA/edit?usp=sharing"",""สกลนคร!M305"")"),960)</f>
        <v>960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IFERROR(__xludf.DUMMYFUNCTION("IMPORTRANGE(""https://docs.google.com/spreadsheets/d/1XL5vhW3sbDhbH9Cz0tuDiY8C3ctxq1tqvaCgkFb8cCA/edit?usp=sharing"",""สกลนคร!J307"")"),0)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IFERROR(__xludf.DUMMYFUNCTION("IMPORTRANGE(""https://docs.google.com/spreadsheets/d/1XL5vhW3sbDhbH9Cz0tuDiY8C3ctxq1tqvaCgkFb8cCA/edit?usp=sharing"",""สกลนคร!J308"")"),1)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IFERROR(__xludf.DUMMYFUNCTION("IMPORTRANGE(""https://docs.google.com/spreadsheets/d/1XL5vhW3sbDhbH9Cz0tuDiY8C3ctxq1tqvaCgkFb8cCA/edit?usp=sharing"",""สกลนคร!J309"")"),1)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IFERROR(__xludf.DUMMYFUNCTION("IMPORTRANGE(""https://docs.google.com/spreadsheets/d/1XL5vhW3sbDhbH9Cz0tuDiY8C3ctxq1tqvaCgkFb8cCA/edit?usp=sharing"",""สกลนคร!J310"")"),1)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IFERROR(__xludf.DUMMYFUNCTION("IMPORTRANGE(""https://docs.google.com/spreadsheets/d/1XL5vhW3sbDhbH9Cz0tuDiY8C3ctxq1tqvaCgkFb8cCA/edit?usp=sharing"",""สกลนคร!I311"")"),62)</f>
        <v>62</v>
      </c>
      <c r="J416" s="210">
        <f ca="1">IFERROR(__xludf.DUMMYFUNCTION("IMPORTRANGE(""https://docs.google.com/spreadsheets/d/1XL5vhW3sbDhbH9Cz0tuDiY8C3ctxq1tqvaCgkFb8cCA/edit?usp=sharing"",""สกลนคร!J311"")"),0)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IFERROR(__xludf.DUMMYFUNCTION("IMPORTRANGE(""https://docs.google.com/spreadsheets/d/1XL5vhW3sbDhbH9Cz0tuDiY8C3ctxq1tqvaCgkFb8cCA/edit?usp=sharing"",""สกลนคร!I312"")"),20)</f>
        <v>20</v>
      </c>
      <c r="J417" s="400">
        <f ca="1">IFERROR(__xludf.DUMMYFUNCTION("IMPORTRANGE(""https://docs.google.com/spreadsheets/d/1XL5vhW3sbDhbH9Cz0tuDiY8C3ctxq1tqvaCgkFb8cCA/edit?usp=sharing"",""สกลนคร!J312"")"),0)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IFERROR(__xludf.DUMMYFUNCTION("IMPORTRANGE(""https://docs.google.com/spreadsheets/d/1XL5vhW3sbDhbH9Cz0tuDiY8C3ctxq1tqvaCgkFb8cCA/edit?usp=sharing"",""สกลนคร!I313"")"),60)</f>
        <v>60</v>
      </c>
      <c r="J418" s="401">
        <f ca="1">IFERROR(__xludf.DUMMYFUNCTION("IMPORTRANGE(""https://docs.google.com/spreadsheets/d/1XL5vhW3sbDhbH9Cz0tuDiY8C3ctxq1tqvaCgkFb8cCA/edit?usp=sharing"",""สกลนคร!J313"")"),0)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IFERROR(__xludf.DUMMYFUNCTION("IMPORTRANGE(""https://docs.google.com/spreadsheets/d/1XL5vhW3sbDhbH9Cz0tuDiY8C3ctxq1tqvaCgkFb8cCA/edit?usp=sharing"",""สกลนคร!I314"")"),20)</f>
        <v>20</v>
      </c>
      <c r="J419" s="402">
        <f ca="1">IFERROR(__xludf.DUMMYFUNCTION("IMPORTRANGE(""https://docs.google.com/spreadsheets/d/1XL5vhW3sbDhbH9Cz0tuDiY8C3ctxq1tqvaCgkFb8cCA/edit?usp=sharing"",""สกลนคร!J314"")"),0)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IFERROR(__xludf.DUMMYFUNCTION("IMPORTRANGE(""https://docs.google.com/spreadsheets/d/1XL5vhW3sbDhbH9Cz0tuDiY8C3ctxq1tqvaCgkFb8cCA/edit?usp=sharing"",""สกลนคร!I315"")"),20)</f>
        <v>20</v>
      </c>
      <c r="J420" s="402">
        <f ca="1">IFERROR(__xludf.DUMMYFUNCTION("IMPORTRANGE(""https://docs.google.com/spreadsheets/d/1XL5vhW3sbDhbH9Cz0tuDiY8C3ctxq1tqvaCgkFb8cCA/edit?usp=sharing"",""สกลนคร!J315"")"),0)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IFERROR(__xludf.DUMMYFUNCTION("IMPORTRANGE(""https://docs.google.com/spreadsheets/d/1XL5vhW3sbDhbH9Cz0tuDiY8C3ctxq1tqvaCgkFb8cCA/edit?usp=sharing"",""สกลนคร!I316"")"),30)</f>
        <v>30</v>
      </c>
      <c r="J421" s="400">
        <f ca="1">IFERROR(__xludf.DUMMYFUNCTION("IMPORTRANGE(""https://docs.google.com/spreadsheets/d/1XL5vhW3sbDhbH9Cz0tuDiY8C3ctxq1tqvaCgkFb8cCA/edit?usp=sharing"",""สกลนคร!J316"")"),0)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IFERROR(__xludf.DUMMYFUNCTION("IMPORTRANGE(""https://docs.google.com/spreadsheets/d/1XL5vhW3sbDhbH9Cz0tuDiY8C3ctxq1tqvaCgkFb8cCA/edit?usp=sharing"",""สกลนคร!I317"")"),90)</f>
        <v>90</v>
      </c>
      <c r="J422" s="401">
        <f ca="1">IFERROR(__xludf.DUMMYFUNCTION("IMPORTRANGE(""https://docs.google.com/spreadsheets/d/1XL5vhW3sbDhbH9Cz0tuDiY8C3ctxq1tqvaCgkFb8cCA/edit?usp=sharing"",""สกลนคร!J317"")"),0)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IFERROR(__xludf.DUMMYFUNCTION("IMPORTRANGE(""https://docs.google.com/spreadsheets/d/1XL5vhW3sbDhbH9Cz0tuDiY8C3ctxq1tqvaCgkFb8cCA/edit?usp=sharing"",""สกลนคร!I318"")"),30)</f>
        <v>30</v>
      </c>
      <c r="J423" s="402">
        <f ca="1">IFERROR(__xludf.DUMMYFUNCTION("IMPORTRANGE(""https://docs.google.com/spreadsheets/d/1XL5vhW3sbDhbH9Cz0tuDiY8C3ctxq1tqvaCgkFb8cCA/edit?usp=sharing"",""สกลนคร!J318"")"),0)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IFERROR(__xludf.DUMMYFUNCTION("IMPORTRANGE(""https://docs.google.com/spreadsheets/d/1XL5vhW3sbDhbH9Cz0tuDiY8C3ctxq1tqvaCgkFb8cCA/edit?usp=sharing"",""สกลนคร!I319"")"),30)</f>
        <v>30</v>
      </c>
      <c r="J424" s="402">
        <f ca="1">IFERROR(__xludf.DUMMYFUNCTION("IMPORTRANGE(""https://docs.google.com/spreadsheets/d/1XL5vhW3sbDhbH9Cz0tuDiY8C3ctxq1tqvaCgkFb8cCA/edit?usp=sharing"",""สกลนคร!J319"")"),0)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IFERROR(__xludf.DUMMYFUNCTION("IMPORTRANGE(""https://docs.google.com/spreadsheets/d/1XL5vhW3sbDhbH9Cz0tuDiY8C3ctxq1tqvaCgkFb8cCA/edit?usp=sharing"",""สกลนคร!I320"")"),30)</f>
        <v>30</v>
      </c>
      <c r="J425" s="402">
        <f ca="1">IFERROR(__xludf.DUMMYFUNCTION("IMPORTRANGE(""https://docs.google.com/spreadsheets/d/1XL5vhW3sbDhbH9Cz0tuDiY8C3ctxq1tqvaCgkFb8cCA/edit?usp=sharing"",""สกลนคร!J320"")"),0)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IFERROR(__xludf.DUMMYFUNCTION("IMPORTRANGE(""https://docs.google.com/spreadsheets/d/1XL5vhW3sbDhbH9Cz0tuDiY8C3ctxq1tqvaCgkFb8cCA/edit?usp=sharing"",""สกลนคร!I321"")"),12)</f>
        <v>12</v>
      </c>
      <c r="J426" s="400">
        <f ca="1">IFERROR(__xludf.DUMMYFUNCTION("IMPORTRANGE(""https://docs.google.com/spreadsheets/d/1XL5vhW3sbDhbH9Cz0tuDiY8C3ctxq1tqvaCgkFb8cCA/edit?usp=sharing"",""สกลนคร!J321"")"),0)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IFERROR(__xludf.DUMMYFUNCTION("IMPORTRANGE(""https://docs.google.com/spreadsheets/d/1XL5vhW3sbDhbH9Cz0tuDiY8C3ctxq1tqvaCgkFb8cCA/edit?usp=sharing"",""สกลนคร!I322"")"),36)</f>
        <v>36</v>
      </c>
      <c r="J427" s="401">
        <f ca="1">IFERROR(__xludf.DUMMYFUNCTION("IMPORTRANGE(""https://docs.google.com/spreadsheets/d/1XL5vhW3sbDhbH9Cz0tuDiY8C3ctxq1tqvaCgkFb8cCA/edit?usp=sharing"",""สกลนคร!J322"")"),0)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IFERROR(__xludf.DUMMYFUNCTION("IMPORTRANGE(""https://docs.google.com/spreadsheets/d/1XL5vhW3sbDhbH9Cz0tuDiY8C3ctxq1tqvaCgkFb8cCA/edit?usp=sharing"",""สกลนคร!I323"")"),12)</f>
        <v>12</v>
      </c>
      <c r="J428" s="402">
        <f ca="1">IFERROR(__xludf.DUMMYFUNCTION("IMPORTRANGE(""https://docs.google.com/spreadsheets/d/1XL5vhW3sbDhbH9Cz0tuDiY8C3ctxq1tqvaCgkFb8cCA/edit?usp=sharing"",""สกลนคร!J323"")"),0)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IFERROR(__xludf.DUMMYFUNCTION("IMPORTRANGE(""https://docs.google.com/spreadsheets/d/1XL5vhW3sbDhbH9Cz0tuDiY8C3ctxq1tqvaCgkFb8cCA/edit?usp=sharing"",""สกลนคร!I324"")"),12)</f>
        <v>12</v>
      </c>
      <c r="J429" s="402">
        <f ca="1">IFERROR(__xludf.DUMMYFUNCTION("IMPORTRANGE(""https://docs.google.com/spreadsheets/d/1XL5vhW3sbDhbH9Cz0tuDiY8C3ctxq1tqvaCgkFb8cCA/edit?usp=sharing"",""สกลนคร!J324"")"),0)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IFERROR(__xludf.DUMMYFUNCTION("IMPORTRANGE(""https://docs.google.com/spreadsheets/d/1XL5vhW3sbDhbH9Cz0tuDiY8C3ctxq1tqvaCgkFb8cCA/edit?usp=sharing"",""สกลนคร!I325"")"),50)</f>
        <v>50</v>
      </c>
      <c r="J430" s="400">
        <f ca="1">IFERROR(__xludf.DUMMYFUNCTION("IMPORTRANGE(""https://docs.google.com/spreadsheets/d/1XL5vhW3sbDhbH9Cz0tuDiY8C3ctxq1tqvaCgkFb8cCA/edit?usp=sharing"",""สกลนคร!J325"")"),0)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IFERROR(__xludf.DUMMYFUNCTION("IMPORTRANGE(""https://docs.google.com/spreadsheets/d/1XL5vhW3sbDhbH9Cz0tuDiY8C3ctxq1tqvaCgkFb8cCA/edit?usp=sharing"",""สกลนคร!I326"")"),20)</f>
        <v>20</v>
      </c>
      <c r="J431" s="402">
        <f ca="1">IFERROR(__xludf.DUMMYFUNCTION("IMPORTRANGE(""https://docs.google.com/spreadsheets/d/1XL5vhW3sbDhbH9Cz0tuDiY8C3ctxq1tqvaCgkFb8cCA/edit?usp=sharing"",""สกลนคร!J326"")"),0)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IFERROR(__xludf.DUMMYFUNCTION("IMPORTRANGE(""https://docs.google.com/spreadsheets/d/1XL5vhW3sbDhbH9Cz0tuDiY8C3ctxq1tqvaCgkFb8cCA/edit?usp=sharing"",""สกลนคร!I327"")"),30)</f>
        <v>30</v>
      </c>
      <c r="J432" s="402">
        <f ca="1">IFERROR(__xludf.DUMMYFUNCTION("IMPORTRANGE(""https://docs.google.com/spreadsheets/d/1XL5vhW3sbDhbH9Cz0tuDiY8C3ctxq1tqvaCgkFb8cCA/edit?usp=sharing"",""สกลนคร!J327"")"),0)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IFERROR(__xludf.DUMMYFUNCTION("IMPORTRANGE(""https://docs.google.com/spreadsheets/d/1XL5vhW3sbDhbH9Cz0tuDiY8C3ctxq1tqvaCgkFb8cCA/edit?usp=sharing"",""สกลนคร!J328"")"),0)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IFERROR(__xludf.DUMMYFUNCTION("IMPORTRANGE(""https://docs.google.com/spreadsheets/d/1XL5vhW3sbDhbH9Cz0tuDiY8C3ctxq1tqvaCgkFb8cCA/edit?usp=sharing"",""สกลนคร!J329"")"),0)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IFERROR(__xludf.DUMMYFUNCTION("IMPORTRANGE(""https://docs.google.com/spreadsheets/d/1XL5vhW3sbDhbH9Cz0tuDiY8C3ctxq1tqvaCgkFb8cCA/edit?usp=sharing"",""สกลนคร!I330"")"),30)</f>
        <v>30</v>
      </c>
      <c r="J435" s="418">
        <f ca="1">IFERROR(__xludf.DUMMYFUNCTION("IMPORTRANGE(""https://docs.google.com/spreadsheets/d/1XL5vhW3sbDhbH9Cz0tuDiY8C3ctxq1tqvaCgkFb8cCA/edit?usp=sharing"",""สกลนคร!J330"")"),30)</f>
        <v>30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IFERROR(__xludf.DUMMYFUNCTION("IMPORTRANGE(""https://docs.google.com/spreadsheets/d/1XL5vhW3sbDhbH9Cz0tuDiY8C3ctxq1tqvaCgkFb8cCA/edit?usp=sharing"",""สกลนคร!L330"")"),116000)</f>
        <v>116000</v>
      </c>
      <c r="M435" s="420"/>
      <c r="N435" s="420">
        <f ca="1">IFERROR(__xludf.DUMMYFUNCTION("IMPORTRANGE(""https://docs.google.com/spreadsheets/d/1XL5vhW3sbDhbH9Cz0tuDiY8C3ctxq1tqvaCgkFb8cCA/edit?usp=sharing"",""สกลนคร!M330"")"),63240.44)</f>
        <v>63240.44</v>
      </c>
      <c r="O435" s="420">
        <f t="shared" ref="O435:O439" ca="1" si="114">+IF(L435&gt;0,N435*100/L435,0)</f>
        <v>54.517620689655175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IFERROR(__xludf.DUMMYFUNCTION("IMPORTRANGE(""https://docs.google.com/spreadsheets/d/1XL5vhW3sbDhbH9Cz0tuDiY8C3ctxq1tqvaCgkFb8cCA/edit?usp=sharing"",""สกลนคร!L331"")"),0)</f>
        <v>0</v>
      </c>
      <c r="M436" s="172"/>
      <c r="N436" s="178">
        <f ca="1">IFERROR(__xludf.DUMMYFUNCTION("IMPORTRANGE(""https://docs.google.com/spreadsheets/d/1XL5vhW3sbDhbH9Cz0tuDiY8C3ctxq1tqvaCgkFb8cCA/edit?usp=sharing"",""สกลนคร!M331"")"),0)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IFERROR(__xludf.DUMMYFUNCTION("IMPORTRANGE(""https://docs.google.com/spreadsheets/d/1XL5vhW3sbDhbH9Cz0tuDiY8C3ctxq1tqvaCgkFb8cCA/edit?usp=sharing"",""สกลนคร!L332"")"),116000)</f>
        <v>116000</v>
      </c>
      <c r="M437" s="173"/>
      <c r="N437" s="178">
        <f ca="1">IFERROR(__xludf.DUMMYFUNCTION("IMPORTRANGE(""https://docs.google.com/spreadsheets/d/1XL5vhW3sbDhbH9Cz0tuDiY8C3ctxq1tqvaCgkFb8cCA/edit?usp=sharing"",""สกลนคร!M332"")"),63240.44)</f>
        <v>63240.44</v>
      </c>
      <c r="O437" s="178">
        <f t="shared" ca="1" si="114"/>
        <v>54.517620689655175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IFERROR(__xludf.DUMMYFUNCTION("IMPORTRANGE(""https://docs.google.com/spreadsheets/d/1XL5vhW3sbDhbH9Cz0tuDiY8C3ctxq1tqvaCgkFb8cCA/edit?usp=sharing"",""สกลนคร!L333"")"),0)</f>
        <v>0</v>
      </c>
      <c r="M438" s="178"/>
      <c r="N438" s="178">
        <f ca="1">IFERROR(__xludf.DUMMYFUNCTION("IMPORTRANGE(""https://docs.google.com/spreadsheets/d/1XL5vhW3sbDhbH9Cz0tuDiY8C3ctxq1tqvaCgkFb8cCA/edit?usp=sharing"",""สกลนคร!M333"")"),0)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IFERROR(__xludf.DUMMYFUNCTION("IMPORTRANGE(""https://docs.google.com/spreadsheets/d/1XL5vhW3sbDhbH9Cz0tuDiY8C3ctxq1tqvaCgkFb8cCA/edit?usp=sharing"",""สกลนคร!L334"")"),116000)</f>
        <v>116000</v>
      </c>
      <c r="M439" s="178"/>
      <c r="N439" s="178">
        <f ca="1">IFERROR(__xludf.DUMMYFUNCTION("IMPORTRANGE(""https://docs.google.com/spreadsheets/d/1XL5vhW3sbDhbH9Cz0tuDiY8C3ctxq1tqvaCgkFb8cCA/edit?usp=sharing"",""สกลนคร!M334"")"),63240.44)</f>
        <v>63240.44</v>
      </c>
      <c r="O439" s="178">
        <f t="shared" ca="1" si="114"/>
        <v>54.517620689655175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IFERROR(__xludf.DUMMYFUNCTION("IMPORTRANGE(""https://docs.google.com/spreadsheets/d/1XL5vhW3sbDhbH9Cz0tuDiY8C3ctxq1tqvaCgkFb8cCA/edit?usp=sharing"",""สกลนคร!M335"")"),38104)</f>
        <v>38104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IFERROR(__xludf.DUMMYFUNCTION("IMPORTRANGE(""https://docs.google.com/spreadsheets/d/1XL5vhW3sbDhbH9Cz0tuDiY8C3ctxq1tqvaCgkFb8cCA/edit?usp=sharing"",""สกลนคร!M336"")"),0)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IFERROR(__xludf.DUMMYFUNCTION("IMPORTRANGE(""https://docs.google.com/spreadsheets/d/1XL5vhW3sbDhbH9Cz0tuDiY8C3ctxq1tqvaCgkFb8cCA/edit?usp=sharing"",""สกลนคร!M337"")"),0)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IFERROR(__xludf.DUMMYFUNCTION("IMPORTRANGE(""https://docs.google.com/spreadsheets/d/1XL5vhW3sbDhbH9Cz0tuDiY8C3ctxq1tqvaCgkFb8cCA/edit?usp=sharing"",""สกลนคร!M338"")"),25136.44)</f>
        <v>25136.44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IFERROR(__xludf.DUMMYFUNCTION("IMPORTRANGE(""https://docs.google.com/spreadsheets/d/1XL5vhW3sbDhbH9Cz0tuDiY8C3ctxq1tqvaCgkFb8cCA/edit?usp=sharing"",""สกลนคร!J340"")"),0)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IFERROR(__xludf.DUMMYFUNCTION("IMPORTRANGE(""https://docs.google.com/spreadsheets/d/1XL5vhW3sbDhbH9Cz0tuDiY8C3ctxq1tqvaCgkFb8cCA/edit?usp=sharing"",""สกลนคร!J341"")"),1)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IFERROR(__xludf.DUMMYFUNCTION("IMPORTRANGE(""https://docs.google.com/spreadsheets/d/1XL5vhW3sbDhbH9Cz0tuDiY8C3ctxq1tqvaCgkFb8cCA/edit?usp=sharing"",""สกลนคร!J342"")"),1)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IFERROR(__xludf.DUMMYFUNCTION("IMPORTRANGE(""https://docs.google.com/spreadsheets/d/1XL5vhW3sbDhbH9Cz0tuDiY8C3ctxq1tqvaCgkFb8cCA/edit?usp=sharing"",""สกลนคร!J343"")"),1)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IFERROR(__xludf.DUMMYFUNCTION("IMPORTRANGE(""https://docs.google.com/spreadsheets/d/1XL5vhW3sbDhbH9Cz0tuDiY8C3ctxq1tqvaCgkFb8cCA/edit?usp=sharing"",""สกลนคร!I344"")"),30)</f>
        <v>30</v>
      </c>
      <c r="J449" s="210">
        <f ca="1">IFERROR(__xludf.DUMMYFUNCTION("IMPORTRANGE(""https://docs.google.com/spreadsheets/d/1XL5vhW3sbDhbH9Cz0tuDiY8C3ctxq1tqvaCgkFb8cCA/edit?usp=sharing"",""สกลนคร!J344"")"),30)</f>
        <v>30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IFERROR(__xludf.DUMMYFUNCTION("IMPORTRANGE(""https://docs.google.com/spreadsheets/d/1XL5vhW3sbDhbH9Cz0tuDiY8C3ctxq1tqvaCgkFb8cCA/edit?usp=sharing"",""สกลนคร!I345"")"),30)</f>
        <v>30</v>
      </c>
      <c r="J450" s="198">
        <f ca="1">IFERROR(__xludf.DUMMYFUNCTION("IMPORTRANGE(""https://docs.google.com/spreadsheets/d/1XL5vhW3sbDhbH9Cz0tuDiY8C3ctxq1tqvaCgkFb8cCA/edit?usp=sharing"",""สกลนคร!J345"")"),30)</f>
        <v>30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IFERROR(__xludf.DUMMYFUNCTION("IMPORTRANGE(""https://docs.google.com/spreadsheets/d/1XL5vhW3sbDhbH9Cz0tuDiY8C3ctxq1tqvaCgkFb8cCA/edit?usp=sharing"",""สกลนคร!I346"")"),0)</f>
        <v>0</v>
      </c>
      <c r="J451" s="197">
        <f ca="1">IFERROR(__xludf.DUMMYFUNCTION("IMPORTRANGE(""https://docs.google.com/spreadsheets/d/1XL5vhW3sbDhbH9Cz0tuDiY8C3ctxq1tqvaCgkFb8cCA/edit?usp=sharing"",""สกลนคร!J346"")"),0)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IFERROR(__xludf.DUMMYFUNCTION("IMPORTRANGE(""https://docs.google.com/spreadsheets/d/1XL5vhW3sbDhbH9Cz0tuDiY8C3ctxq1tqvaCgkFb8cCA/edit?usp=sharing"",""สกลนคร!I347"")"),0)</f>
        <v>0</v>
      </c>
      <c r="J452" s="197">
        <f ca="1">IFERROR(__xludf.DUMMYFUNCTION("IMPORTRANGE(""https://docs.google.com/spreadsheets/d/1XL5vhW3sbDhbH9Cz0tuDiY8C3ctxq1tqvaCgkFb8cCA/edit?usp=sharing"",""สกลนคร!J347"")"),0)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IFERROR(__xludf.DUMMYFUNCTION("IMPORTRANGE(""https://docs.google.com/spreadsheets/d/1XL5vhW3sbDhbH9Cz0tuDiY8C3ctxq1tqvaCgkFb8cCA/edit?usp=sharing"",""สกลนคร!J348"")"),0)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IFERROR(__xludf.DUMMYFUNCTION("IMPORTRANGE(""https://docs.google.com/spreadsheets/d/1XL5vhW3sbDhbH9Cz0tuDiY8C3ctxq1tqvaCgkFb8cCA/edit?usp=sharing"",""สกลนคร!J349"")"),0)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IFERROR(__xludf.DUMMYFUNCTION("IMPORTRANGE(""https://docs.google.com/spreadsheets/d/1XL5vhW3sbDhbH9Cz0tuDiY8C3ctxq1tqvaCgkFb8cCA/edit?usp=sharing"",""สกลนคร!I350"")"),43589)</f>
        <v>43589</v>
      </c>
      <c r="J455" s="379">
        <f ca="1">IFERROR(__xludf.DUMMYFUNCTION("IMPORTRANGE(""https://docs.google.com/spreadsheets/d/1XL5vhW3sbDhbH9Cz0tuDiY8C3ctxq1tqvaCgkFb8cCA/edit?usp=sharing"",""สกลนคร!J350"")"),0)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IFERROR(__xludf.DUMMYFUNCTION("IMPORTRANGE(""https://docs.google.com/spreadsheets/d/1XL5vhW3sbDhbH9Cz0tuDiY8C3ctxq1tqvaCgkFb8cCA/edit?usp=sharing"",""สกลนคร!L350"")"),585768)</f>
        <v>585768</v>
      </c>
      <c r="M455" s="381"/>
      <c r="N455" s="381">
        <f ca="1">IFERROR(__xludf.DUMMYFUNCTION("IMPORTRANGE(""https://docs.google.com/spreadsheets/d/1XL5vhW3sbDhbH9Cz0tuDiY8C3ctxq1tqvaCgkFb8cCA/edit?usp=sharing"",""สกลนคร!M350"")"),67701.26)</f>
        <v>67701.259999999995</v>
      </c>
      <c r="O455" s="381">
        <f t="shared" ref="O455:O459" ca="1" si="116">+IF(L455&gt;0,N455*100/L455,0)</f>
        <v>11.557691782412148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IFERROR(__xludf.DUMMYFUNCTION("IMPORTRANGE(""https://docs.google.com/spreadsheets/d/1XL5vhW3sbDhbH9Cz0tuDiY8C3ctxq1tqvaCgkFb8cCA/edit?usp=sharing"",""สกลนคร!L351"")"),0)</f>
        <v>0</v>
      </c>
      <c r="M456" s="172"/>
      <c r="N456" s="178">
        <f ca="1">IFERROR(__xludf.DUMMYFUNCTION("IMPORTRANGE(""https://docs.google.com/spreadsheets/d/1XL5vhW3sbDhbH9Cz0tuDiY8C3ctxq1tqvaCgkFb8cCA/edit?usp=sharing"",""สกลนคร!M351"")"),0)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IFERROR(__xludf.DUMMYFUNCTION("IMPORTRANGE(""https://docs.google.com/spreadsheets/d/1XL5vhW3sbDhbH9Cz0tuDiY8C3ctxq1tqvaCgkFb8cCA/edit?usp=sharing"",""สกลนคร!L352"")"),585768)</f>
        <v>585768</v>
      </c>
      <c r="M457" s="173"/>
      <c r="N457" s="178">
        <f ca="1">IFERROR(__xludf.DUMMYFUNCTION("IMPORTRANGE(""https://docs.google.com/spreadsheets/d/1XL5vhW3sbDhbH9Cz0tuDiY8C3ctxq1tqvaCgkFb8cCA/edit?usp=sharing"",""สกลนคร!M352"")"),67701.26)</f>
        <v>67701.259999999995</v>
      </c>
      <c r="O457" s="178">
        <f t="shared" ca="1" si="116"/>
        <v>11.557691782412148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IFERROR(__xludf.DUMMYFUNCTION("IMPORTRANGE(""https://docs.google.com/spreadsheets/d/1XL5vhW3sbDhbH9Cz0tuDiY8C3ctxq1tqvaCgkFb8cCA/edit?usp=sharing"",""สกลนคร!L353"")"),0)</f>
        <v>0</v>
      </c>
      <c r="M458" s="178"/>
      <c r="N458" s="178">
        <f ca="1">IFERROR(__xludf.DUMMYFUNCTION("IMPORTRANGE(""https://docs.google.com/spreadsheets/d/1XL5vhW3sbDhbH9Cz0tuDiY8C3ctxq1tqvaCgkFb8cCA/edit?usp=sharing"",""สกลนคร!M353"")"),0)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IFERROR(__xludf.DUMMYFUNCTION("IMPORTRANGE(""https://docs.google.com/spreadsheets/d/1XL5vhW3sbDhbH9Cz0tuDiY8C3ctxq1tqvaCgkFb8cCA/edit?usp=sharing"",""สกลนคร!L354"")"),585768)</f>
        <v>585768</v>
      </c>
      <c r="M459" s="178"/>
      <c r="N459" s="178">
        <f ca="1">IFERROR(__xludf.DUMMYFUNCTION("IMPORTRANGE(""https://docs.google.com/spreadsheets/d/1XL5vhW3sbDhbH9Cz0tuDiY8C3ctxq1tqvaCgkFb8cCA/edit?usp=sharing"",""สกลนคร!M354"")"),67701.26)</f>
        <v>67701.259999999995</v>
      </c>
      <c r="O459" s="178">
        <f t="shared" ca="1" si="116"/>
        <v>11.557691782412148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IFERROR(__xludf.DUMMYFUNCTION("IMPORTRANGE(""https://docs.google.com/spreadsheets/d/1XL5vhW3sbDhbH9Cz0tuDiY8C3ctxq1tqvaCgkFb8cCA/edit?usp=sharing"",""สกลนคร!M355"")"),0)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IFERROR(__xludf.DUMMYFUNCTION("IMPORTRANGE(""https://docs.google.com/spreadsheets/d/1XL5vhW3sbDhbH9Cz0tuDiY8C3ctxq1tqvaCgkFb8cCA/edit?usp=sharing"",""สกลนคร!M356"")"),0)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IFERROR(__xludf.DUMMYFUNCTION("IMPORTRANGE(""https://docs.google.com/spreadsheets/d/1XL5vhW3sbDhbH9Cz0tuDiY8C3ctxq1tqvaCgkFb8cCA/edit?usp=sharing"",""สกลนคร!M357"")"),39032.26)</f>
        <v>39032.26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IFERROR(__xludf.DUMMYFUNCTION("IMPORTRANGE(""https://docs.google.com/spreadsheets/d/1XL5vhW3sbDhbH9Cz0tuDiY8C3ctxq1tqvaCgkFb8cCA/edit?usp=sharing"",""สกลนคร!M358"")"),28669)</f>
        <v>28669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IFERROR(__xludf.DUMMYFUNCTION("IMPORTRANGE(""https://docs.google.com/spreadsheets/d/1XL5vhW3sbDhbH9Cz0tuDiY8C3ctxq1tqvaCgkFb8cCA/edit?usp=sharing"",""สกลนคร!I359"")"),43589)</f>
        <v>43589</v>
      </c>
      <c r="J464" s="276">
        <f ca="1">IFERROR(__xludf.DUMMYFUNCTION("IMPORTRANGE(""https://docs.google.com/spreadsheets/d/1XL5vhW3sbDhbH9Cz0tuDiY8C3ctxq1tqvaCgkFb8cCA/edit?usp=sharing"",""สกลนคร!J359"")"),0)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IFERROR(__xludf.DUMMYFUNCTION("IMPORTRANGE(""https://docs.google.com/spreadsheets/d/1XL5vhW3sbDhbH9Cz0tuDiY8C3ctxq1tqvaCgkFb8cCA/edit?usp=sharing"",""สกลนคร!I360"")"),43589)</f>
        <v>43589</v>
      </c>
      <c r="J465" s="428">
        <f ca="1">IFERROR(__xludf.DUMMYFUNCTION("IMPORTRANGE(""https://docs.google.com/spreadsheets/d/1XL5vhW3sbDhbH9Cz0tuDiY8C3ctxq1tqvaCgkFb8cCA/edit?usp=sharing"",""สกลนคร!J360"")"),18520)</f>
        <v>18520</v>
      </c>
      <c r="K465" s="211">
        <f t="shared" ca="1" si="117"/>
        <v>42.487783615132258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IFERROR(__xludf.DUMMYFUNCTION("IMPORTRANGE(""https://docs.google.com/spreadsheets/d/1XL5vhW3sbDhbH9Cz0tuDiY8C3ctxq1tqvaCgkFb8cCA/edit?usp=sharing"",""สกลนคร!I361"")"),5754)</f>
        <v>5754</v>
      </c>
      <c r="J466" s="428">
        <f ca="1">IFERROR(__xludf.DUMMYFUNCTION("IMPORTRANGE(""https://docs.google.com/spreadsheets/d/1XL5vhW3sbDhbH9Cz0tuDiY8C3ctxq1tqvaCgkFb8cCA/edit?usp=sharing"",""สกลนคร!J361"")"),2550)</f>
        <v>2550</v>
      </c>
      <c r="K466" s="211">
        <f t="shared" ca="1" si="117"/>
        <v>44.316996871741395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IFERROR(__xludf.DUMMYFUNCTION("IMPORTRANGE(""https://docs.google.com/spreadsheets/d/1XL5vhW3sbDhbH9Cz0tuDiY8C3ctxq1tqvaCgkFb8cCA/edit?usp=sharing"",""สกลนคร!I362"")"),0)</f>
        <v>0</v>
      </c>
      <c r="J467" s="198">
        <f ca="1">IFERROR(__xludf.DUMMYFUNCTION("IMPORTRANGE(""https://docs.google.com/spreadsheets/d/1XL5vhW3sbDhbH9Cz0tuDiY8C3ctxq1tqvaCgkFb8cCA/edit?usp=sharing"",""สกลนคร!J362"")"),14858)</f>
        <v>14858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IFERROR(__xludf.DUMMYFUNCTION("IMPORTRANGE(""https://docs.google.com/spreadsheets/d/1XL5vhW3sbDhbH9Cz0tuDiY8C3ctxq1tqvaCgkFb8cCA/edit?usp=sharing"",""สกลนคร!I363"")"),0)</f>
        <v>0</v>
      </c>
      <c r="J468" s="198">
        <f ca="1">IFERROR(__xludf.DUMMYFUNCTION("IMPORTRANGE(""https://docs.google.com/spreadsheets/d/1XL5vhW3sbDhbH9Cz0tuDiY8C3ctxq1tqvaCgkFb8cCA/edit?usp=sharing"",""สกลนคร!J363"")"),2199)</f>
        <v>2199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IFERROR(__xludf.DUMMYFUNCTION("IMPORTRANGE(""https://docs.google.com/spreadsheets/d/1XL5vhW3sbDhbH9Cz0tuDiY8C3ctxq1tqvaCgkFb8cCA/edit?usp=sharing"",""สกลนคร!I364"")"),0)</f>
        <v>0</v>
      </c>
      <c r="J469" s="198">
        <f ca="1">IFERROR(__xludf.DUMMYFUNCTION("IMPORTRANGE(""https://docs.google.com/spreadsheets/d/1XL5vhW3sbDhbH9Cz0tuDiY8C3ctxq1tqvaCgkFb8cCA/edit?usp=sharing"",""สกลนคร!J364"")"),3257)</f>
        <v>3257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IFERROR(__xludf.DUMMYFUNCTION("IMPORTRANGE(""https://docs.google.com/spreadsheets/d/1XL5vhW3sbDhbH9Cz0tuDiY8C3ctxq1tqvaCgkFb8cCA/edit?usp=sharing"",""สกลนคร!I365"")"),0)</f>
        <v>0</v>
      </c>
      <c r="J470" s="198">
        <f ca="1">IFERROR(__xludf.DUMMYFUNCTION("IMPORTRANGE(""https://docs.google.com/spreadsheets/d/1XL5vhW3sbDhbH9Cz0tuDiY8C3ctxq1tqvaCgkFb8cCA/edit?usp=sharing"",""สกลนคร!J365"")"),303)</f>
        <v>303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IFERROR(__xludf.DUMMYFUNCTION("IMPORTRANGE(""https://docs.google.com/spreadsheets/d/1XL5vhW3sbDhbH9Cz0tuDiY8C3ctxq1tqvaCgkFb8cCA/edit?usp=sharing"",""สกลนคร!I366"")"),0)</f>
        <v>0</v>
      </c>
      <c r="J471" s="198">
        <f ca="1">IFERROR(__xludf.DUMMYFUNCTION("IMPORTRANGE(""https://docs.google.com/spreadsheets/d/1XL5vhW3sbDhbH9Cz0tuDiY8C3ctxq1tqvaCgkFb8cCA/edit?usp=sharing"",""สกลนคร!J366"")"),405)</f>
        <v>405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IFERROR(__xludf.DUMMYFUNCTION("IMPORTRANGE(""https://docs.google.com/spreadsheets/d/1XL5vhW3sbDhbH9Cz0tuDiY8C3ctxq1tqvaCgkFb8cCA/edit?usp=sharing"",""สกลนคร!I367"")"),0)</f>
        <v>0</v>
      </c>
      <c r="J472" s="198">
        <f ca="1">IFERROR(__xludf.DUMMYFUNCTION("IMPORTRANGE(""https://docs.google.com/spreadsheets/d/1XL5vhW3sbDhbH9Cz0tuDiY8C3ctxq1tqvaCgkFb8cCA/edit?usp=sharing"",""สกลนคร!J367"")"),48)</f>
        <v>48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IFERROR(__xludf.DUMMYFUNCTION("IMPORTRANGE(""https://docs.google.com/spreadsheets/d/1XL5vhW3sbDhbH9Cz0tuDiY8C3ctxq1tqvaCgkFb8cCA/edit?usp=sharing"",""สกลนคร!I368"")"),43589)</f>
        <v>43589</v>
      </c>
      <c r="J473" s="428">
        <f ca="1">IFERROR(__xludf.DUMMYFUNCTION("IMPORTRANGE(""https://docs.google.com/spreadsheets/d/1XL5vhW3sbDhbH9Cz0tuDiY8C3ctxq1tqvaCgkFb8cCA/edit?usp=sharing"",""สกลนคร!J368"")"),0)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IFERROR(__xludf.DUMMYFUNCTION("IMPORTRANGE(""https://docs.google.com/spreadsheets/d/1XL5vhW3sbDhbH9Cz0tuDiY8C3ctxq1tqvaCgkFb8cCA/edit?usp=sharing"",""สกลนคร!I369"")"),5754)</f>
        <v>5754</v>
      </c>
      <c r="J474" s="428">
        <f ca="1">IFERROR(__xludf.DUMMYFUNCTION("IMPORTRANGE(""https://docs.google.com/spreadsheets/d/1XL5vhW3sbDhbH9Cz0tuDiY8C3ctxq1tqvaCgkFb8cCA/edit?usp=sharing"",""สกลนคร!J369"")"),0)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IFERROR(__xludf.DUMMYFUNCTION("IMPORTRANGE(""https://docs.google.com/spreadsheets/d/1XL5vhW3sbDhbH9Cz0tuDiY8C3ctxq1tqvaCgkFb8cCA/edit?usp=sharing"",""สกลนคร!I370"")"),0)</f>
        <v>0</v>
      </c>
      <c r="J475" s="198">
        <f ca="1">IFERROR(__xludf.DUMMYFUNCTION("IMPORTRANGE(""https://docs.google.com/spreadsheets/d/1XL5vhW3sbDhbH9Cz0tuDiY8C3ctxq1tqvaCgkFb8cCA/edit?usp=sharing"",""สกลนคร!J370"")"),0)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IFERROR(__xludf.DUMMYFUNCTION("IMPORTRANGE(""https://docs.google.com/spreadsheets/d/1XL5vhW3sbDhbH9Cz0tuDiY8C3ctxq1tqvaCgkFb8cCA/edit?usp=sharing"",""สกลนคร!I371"")"),0)</f>
        <v>0</v>
      </c>
      <c r="J476" s="198">
        <f ca="1">IFERROR(__xludf.DUMMYFUNCTION("IMPORTRANGE(""https://docs.google.com/spreadsheets/d/1XL5vhW3sbDhbH9Cz0tuDiY8C3ctxq1tqvaCgkFb8cCA/edit?usp=sharing"",""สกลนคร!J371"")"),0)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IFERROR(__xludf.DUMMYFUNCTION("IMPORTRANGE(""https://docs.google.com/spreadsheets/d/1XL5vhW3sbDhbH9Cz0tuDiY8C3ctxq1tqvaCgkFb8cCA/edit?usp=sharing"",""สกลนคร!I372"")"),0)</f>
        <v>0</v>
      </c>
      <c r="J477" s="198">
        <f ca="1">IFERROR(__xludf.DUMMYFUNCTION("IMPORTRANGE(""https://docs.google.com/spreadsheets/d/1XL5vhW3sbDhbH9Cz0tuDiY8C3ctxq1tqvaCgkFb8cCA/edit?usp=sharing"",""สกลนคร!J372"")"),0)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IFERROR(__xludf.DUMMYFUNCTION("IMPORTRANGE(""https://docs.google.com/spreadsheets/d/1XL5vhW3sbDhbH9Cz0tuDiY8C3ctxq1tqvaCgkFb8cCA/edit?usp=sharing"",""สกลนคร!I373"")"),0)</f>
        <v>0</v>
      </c>
      <c r="J478" s="198">
        <f ca="1">IFERROR(__xludf.DUMMYFUNCTION("IMPORTRANGE(""https://docs.google.com/spreadsheets/d/1XL5vhW3sbDhbH9Cz0tuDiY8C3ctxq1tqvaCgkFb8cCA/edit?usp=sharing"",""สกลนคร!J373"")"),0)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IFERROR(__xludf.DUMMYFUNCTION("IMPORTRANGE(""https://docs.google.com/spreadsheets/d/1XL5vhW3sbDhbH9Cz0tuDiY8C3ctxq1tqvaCgkFb8cCA/edit?usp=sharing"",""สกลนคร!I374"")"),0)</f>
        <v>0</v>
      </c>
      <c r="J479" s="198">
        <f ca="1">IFERROR(__xludf.DUMMYFUNCTION("IMPORTRANGE(""https://docs.google.com/spreadsheets/d/1XL5vhW3sbDhbH9Cz0tuDiY8C3ctxq1tqvaCgkFb8cCA/edit?usp=sharing"",""สกลนคร!J374"")"),0)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IFERROR(__xludf.DUMMYFUNCTION("IMPORTRANGE(""https://docs.google.com/spreadsheets/d/1XL5vhW3sbDhbH9Cz0tuDiY8C3ctxq1tqvaCgkFb8cCA/edit?usp=sharing"",""สกลนคร!I375"")"),0)</f>
        <v>0</v>
      </c>
      <c r="J480" s="198">
        <f ca="1">IFERROR(__xludf.DUMMYFUNCTION("IMPORTRANGE(""https://docs.google.com/spreadsheets/d/1XL5vhW3sbDhbH9Cz0tuDiY8C3ctxq1tqvaCgkFb8cCA/edit?usp=sharing"",""สกลนคร!J375"")"),0)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IFERROR(__xludf.DUMMYFUNCTION("IMPORTRANGE(""https://docs.google.com/spreadsheets/d/1XL5vhW3sbDhbH9Cz0tuDiY8C3ctxq1tqvaCgkFb8cCA/edit?usp=sharing"",""สกลนคร!I376"")"),43589)</f>
        <v>43589</v>
      </c>
      <c r="J481" s="428">
        <f ca="1">IFERROR(__xludf.DUMMYFUNCTION("IMPORTRANGE(""https://docs.google.com/spreadsheets/d/1XL5vhW3sbDhbH9Cz0tuDiY8C3ctxq1tqvaCgkFb8cCA/edit?usp=sharing"",""สกลนคร!J376"")"),0)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IFERROR(__xludf.DUMMYFUNCTION("IMPORTRANGE(""https://docs.google.com/spreadsheets/d/1XL5vhW3sbDhbH9Cz0tuDiY8C3ctxq1tqvaCgkFb8cCA/edit?usp=sharing"",""สกลนคร!I377"")"),5754)</f>
        <v>5754</v>
      </c>
      <c r="J482" s="428">
        <f ca="1">IFERROR(__xludf.DUMMYFUNCTION("IMPORTRANGE(""https://docs.google.com/spreadsheets/d/1XL5vhW3sbDhbH9Cz0tuDiY8C3ctxq1tqvaCgkFb8cCA/edit?usp=sharing"",""สกลนคร!J377"")"),0)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IFERROR(__xludf.DUMMYFUNCTION("IMPORTRANGE(""https://docs.google.com/spreadsheets/d/1XL5vhW3sbDhbH9Cz0tuDiY8C3ctxq1tqvaCgkFb8cCA/edit?usp=sharing"",""สกลนคร!I378"")"),0)</f>
        <v>0</v>
      </c>
      <c r="J483" s="198">
        <f ca="1">IFERROR(__xludf.DUMMYFUNCTION("IMPORTRANGE(""https://docs.google.com/spreadsheets/d/1XL5vhW3sbDhbH9Cz0tuDiY8C3ctxq1tqvaCgkFb8cCA/edit?usp=sharing"",""สกลนคร!J378"")"),0)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IFERROR(__xludf.DUMMYFUNCTION("IMPORTRANGE(""https://docs.google.com/spreadsheets/d/1XL5vhW3sbDhbH9Cz0tuDiY8C3ctxq1tqvaCgkFb8cCA/edit?usp=sharing"",""สกลนคร!I379"")"),0)</f>
        <v>0</v>
      </c>
      <c r="J484" s="198">
        <f ca="1">IFERROR(__xludf.DUMMYFUNCTION("IMPORTRANGE(""https://docs.google.com/spreadsheets/d/1XL5vhW3sbDhbH9Cz0tuDiY8C3ctxq1tqvaCgkFb8cCA/edit?usp=sharing"",""สกลนคร!J379"")"),0)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IFERROR(__xludf.DUMMYFUNCTION("IMPORTRANGE(""https://docs.google.com/spreadsheets/d/1XL5vhW3sbDhbH9Cz0tuDiY8C3ctxq1tqvaCgkFb8cCA/edit?usp=sharing"",""สกลนคร!I380"")"),0)</f>
        <v>0</v>
      </c>
      <c r="J485" s="198">
        <f ca="1">IFERROR(__xludf.DUMMYFUNCTION("IMPORTRANGE(""https://docs.google.com/spreadsheets/d/1XL5vhW3sbDhbH9Cz0tuDiY8C3ctxq1tqvaCgkFb8cCA/edit?usp=sharing"",""สกลนคร!J380"")"),0)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IFERROR(__xludf.DUMMYFUNCTION("IMPORTRANGE(""https://docs.google.com/spreadsheets/d/1XL5vhW3sbDhbH9Cz0tuDiY8C3ctxq1tqvaCgkFb8cCA/edit?usp=sharing"",""สกลนคร!I381"")"),0)</f>
        <v>0</v>
      </c>
      <c r="J486" s="198">
        <f ca="1">IFERROR(__xludf.DUMMYFUNCTION("IMPORTRANGE(""https://docs.google.com/spreadsheets/d/1XL5vhW3sbDhbH9Cz0tuDiY8C3ctxq1tqvaCgkFb8cCA/edit?usp=sharing"",""สกลนคร!J381"")"),0)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IFERROR(__xludf.DUMMYFUNCTION("IMPORTRANGE(""https://docs.google.com/spreadsheets/d/1XL5vhW3sbDhbH9Cz0tuDiY8C3ctxq1tqvaCgkFb8cCA/edit?usp=sharing"",""สกลนคร!I382"")"),0)</f>
        <v>0</v>
      </c>
      <c r="J487" s="428">
        <f ca="1">IFERROR(__xludf.DUMMYFUNCTION("IMPORTRANGE(""https://docs.google.com/spreadsheets/d/1XL5vhW3sbDhbH9Cz0tuDiY8C3ctxq1tqvaCgkFb8cCA/edit?usp=sharing"",""สกลนคร!J382"")"),0)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IFERROR(__xludf.DUMMYFUNCTION("IMPORTRANGE(""https://docs.google.com/spreadsheets/d/1XL5vhW3sbDhbH9Cz0tuDiY8C3ctxq1tqvaCgkFb8cCA/edit?usp=sharing"",""สกลนคร!I383"")"),0)</f>
        <v>0</v>
      </c>
      <c r="J488" s="428">
        <f ca="1">IFERROR(__xludf.DUMMYFUNCTION("IMPORTRANGE(""https://docs.google.com/spreadsheets/d/1XL5vhW3sbDhbH9Cz0tuDiY8C3ctxq1tqvaCgkFb8cCA/edit?usp=sharing"",""สกลนคร!J383"")"),0)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IFERROR(__xludf.DUMMYFUNCTION("IMPORTRANGE(""https://docs.google.com/spreadsheets/d/1XL5vhW3sbDhbH9Cz0tuDiY8C3ctxq1tqvaCgkFb8cCA/edit?usp=sharing"",""สกลนคร!I384"")"),0)</f>
        <v>0</v>
      </c>
      <c r="J489" s="198">
        <f ca="1">IFERROR(__xludf.DUMMYFUNCTION("IMPORTRANGE(""https://docs.google.com/spreadsheets/d/1XL5vhW3sbDhbH9Cz0tuDiY8C3ctxq1tqvaCgkFb8cCA/edit?usp=sharing"",""สกลนคร!J384"")"),0)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IFERROR(__xludf.DUMMYFUNCTION("IMPORTRANGE(""https://docs.google.com/spreadsheets/d/1XL5vhW3sbDhbH9Cz0tuDiY8C3ctxq1tqvaCgkFb8cCA/edit?usp=sharing"",""สกลนคร!I385"")"),0)</f>
        <v>0</v>
      </c>
      <c r="J490" s="198">
        <f ca="1">IFERROR(__xludf.DUMMYFUNCTION("IMPORTRANGE(""https://docs.google.com/spreadsheets/d/1XL5vhW3sbDhbH9Cz0tuDiY8C3ctxq1tqvaCgkFb8cCA/edit?usp=sharing"",""สกลนคร!J385"")"),0)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IFERROR(__xludf.DUMMYFUNCTION("IMPORTRANGE(""https://docs.google.com/spreadsheets/d/1XL5vhW3sbDhbH9Cz0tuDiY8C3ctxq1tqvaCgkFb8cCA/edit?usp=sharing"",""สกลนคร!I386"")"),0)</f>
        <v>0</v>
      </c>
      <c r="J491" s="198">
        <f ca="1">IFERROR(__xludf.DUMMYFUNCTION("IMPORTRANGE(""https://docs.google.com/spreadsheets/d/1XL5vhW3sbDhbH9Cz0tuDiY8C3ctxq1tqvaCgkFb8cCA/edit?usp=sharing"",""สกลนคร!J386"")"),0)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IFERROR(__xludf.DUMMYFUNCTION("IMPORTRANGE(""https://docs.google.com/spreadsheets/d/1XL5vhW3sbDhbH9Cz0tuDiY8C3ctxq1tqvaCgkFb8cCA/edit?usp=sharing"",""สกลนคร!I387"")"),0)</f>
        <v>0</v>
      </c>
      <c r="J492" s="198">
        <f ca="1">IFERROR(__xludf.DUMMYFUNCTION("IMPORTRANGE(""https://docs.google.com/spreadsheets/d/1XL5vhW3sbDhbH9Cz0tuDiY8C3ctxq1tqvaCgkFb8cCA/edit?usp=sharing"",""สกลนคร!J387"")"),0)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IFERROR(__xludf.DUMMYFUNCTION("IMPORTRANGE(""https://docs.google.com/spreadsheets/d/1XL5vhW3sbDhbH9Cz0tuDiY8C3ctxq1tqvaCgkFb8cCA/edit?usp=sharing"",""สกลนคร!I388"")"),0)</f>
        <v>0</v>
      </c>
      <c r="J493" s="198">
        <f ca="1">IFERROR(__xludf.DUMMYFUNCTION("IMPORTRANGE(""https://docs.google.com/spreadsheets/d/1XL5vhW3sbDhbH9Cz0tuDiY8C3ctxq1tqvaCgkFb8cCA/edit?usp=sharing"",""สกลนคร!J388"")"),0)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IFERROR(__xludf.DUMMYFUNCTION("IMPORTRANGE(""https://docs.google.com/spreadsheets/d/1XL5vhW3sbDhbH9Cz0tuDiY8C3ctxq1tqvaCgkFb8cCA/edit?usp=sharing"",""สกลนคร!I389"")"),0)</f>
        <v>0</v>
      </c>
      <c r="J494" s="444">
        <f ca="1">IFERROR(__xludf.DUMMYFUNCTION("IMPORTRANGE(""https://docs.google.com/spreadsheets/d/1XL5vhW3sbDhbH9Cz0tuDiY8C3ctxq1tqvaCgkFb8cCA/edit?usp=sharing"",""สกลนคร!J389"")"),0)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IFERROR(__xludf.DUMMYFUNCTION("IMPORTRANGE(""https://docs.google.com/spreadsheets/d/1XL5vhW3sbDhbH9Cz0tuDiY8C3ctxq1tqvaCgkFb8cCA/edit?usp=sharing"",""สกลนคร!I390"")"),0)</f>
        <v>0</v>
      </c>
      <c r="J495" s="444">
        <f ca="1">IFERROR(__xludf.DUMMYFUNCTION("IMPORTRANGE(""https://docs.google.com/spreadsheets/d/1XL5vhW3sbDhbH9Cz0tuDiY8C3ctxq1tqvaCgkFb8cCA/edit?usp=sharing"",""สกลนคร!J390"")"),0)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IFERROR(__xludf.DUMMYFUNCTION("IMPORTRANGE(""https://docs.google.com/spreadsheets/d/1XL5vhW3sbDhbH9Cz0tuDiY8C3ctxq1tqvaCgkFb8cCA/edit?usp=sharing"",""สกลนคร!I391"")"),0)</f>
        <v>0</v>
      </c>
      <c r="J496" s="444">
        <f ca="1">IFERROR(__xludf.DUMMYFUNCTION("IMPORTRANGE(""https://docs.google.com/spreadsheets/d/1XL5vhW3sbDhbH9Cz0tuDiY8C3ctxq1tqvaCgkFb8cCA/edit?usp=sharing"",""สกลนคร!J391"")"),0)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IFERROR(__xludf.DUMMYFUNCTION("IMPORTRANGE(""https://docs.google.com/spreadsheets/d/1XL5vhW3sbDhbH9Cz0tuDiY8C3ctxq1tqvaCgkFb8cCA/edit?usp=sharing"",""สกลนคร!I392"")"),4190)</f>
        <v>4190</v>
      </c>
      <c r="J497" s="451">
        <f ca="1">IFERROR(__xludf.DUMMYFUNCTION("IMPORTRANGE(""https://docs.google.com/spreadsheets/d/1XL5vhW3sbDhbH9Cz0tuDiY8C3ctxq1tqvaCgkFb8cCA/edit?usp=sharing"",""สกลนคร!J392"")"),1131)</f>
        <v>1131</v>
      </c>
      <c r="K497" s="452">
        <f t="shared" ca="1" si="117"/>
        <v>26.992840095465393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IFERROR(__xludf.DUMMYFUNCTION("IMPORTRANGE(""https://docs.google.com/spreadsheets/d/1XL5vhW3sbDhbH9Cz0tuDiY8C3ctxq1tqvaCgkFb8cCA/edit?usp=sharing"",""สกลนคร!I393"")"),4190)</f>
        <v>4190</v>
      </c>
      <c r="J498" s="428">
        <f ca="1">IFERROR(__xludf.DUMMYFUNCTION("IMPORTRANGE(""https://docs.google.com/spreadsheets/d/1XL5vhW3sbDhbH9Cz0tuDiY8C3ctxq1tqvaCgkFb8cCA/edit?usp=sharing"",""สกลนคร!J393"")"),1131)</f>
        <v>1131</v>
      </c>
      <c r="K498" s="171">
        <f t="shared" ca="1" si="117"/>
        <v>26.992840095465393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IFERROR(__xludf.DUMMYFUNCTION("IMPORTRANGE(""https://docs.google.com/spreadsheets/d/1XL5vhW3sbDhbH9Cz0tuDiY8C3ctxq1tqvaCgkFb8cCA/edit?usp=sharing"",""สกลนคร!I394"")"),456)</f>
        <v>456</v>
      </c>
      <c r="J499" s="428">
        <f ca="1">IFERROR(__xludf.DUMMYFUNCTION("IMPORTRANGE(""https://docs.google.com/spreadsheets/d/1XL5vhW3sbDhbH9Cz0tuDiY8C3ctxq1tqvaCgkFb8cCA/edit?usp=sharing"",""สกลนคร!J394"")"),112)</f>
        <v>112</v>
      </c>
      <c r="K499" s="211">
        <f t="shared" ca="1" si="117"/>
        <v>24.561403508771932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IFERROR(__xludf.DUMMYFUNCTION("IMPORTRANGE(""https://docs.google.com/spreadsheets/d/1XL5vhW3sbDhbH9Cz0tuDiY8C3ctxq1tqvaCgkFb8cCA/edit?usp=sharing"",""สกลนคร!I395"")"),0)</f>
        <v>0</v>
      </c>
      <c r="J500" s="170">
        <f ca="1">IFERROR(__xludf.DUMMYFUNCTION("IMPORTRANGE(""https://docs.google.com/spreadsheets/d/1XL5vhW3sbDhbH9Cz0tuDiY8C3ctxq1tqvaCgkFb8cCA/edit?usp=sharing"",""สกลนคร!J395"")"),1131)</f>
        <v>1131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IFERROR(__xludf.DUMMYFUNCTION("IMPORTRANGE(""https://docs.google.com/spreadsheets/d/1XL5vhW3sbDhbH9Cz0tuDiY8C3ctxq1tqvaCgkFb8cCA/edit?usp=sharing"",""สกลนคร!I396"")"),0)</f>
        <v>0</v>
      </c>
      <c r="J501" s="170">
        <f ca="1">IFERROR(__xludf.DUMMYFUNCTION("IMPORTRANGE(""https://docs.google.com/spreadsheets/d/1XL5vhW3sbDhbH9Cz0tuDiY8C3ctxq1tqvaCgkFb8cCA/edit?usp=sharing"",""สกลนคร!J396"")"),112)</f>
        <v>112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IFERROR(__xludf.DUMMYFUNCTION("IMPORTRANGE(""https://docs.google.com/spreadsheets/d/1XL5vhW3sbDhbH9Cz0tuDiY8C3ctxq1tqvaCgkFb8cCA/edit?usp=sharing"",""สกลนคร!I397"")"),0)</f>
        <v>0</v>
      </c>
      <c r="J502" s="198">
        <f ca="1">IFERROR(__xludf.DUMMYFUNCTION("IMPORTRANGE(""https://docs.google.com/spreadsheets/d/1XL5vhW3sbDhbH9Cz0tuDiY8C3ctxq1tqvaCgkFb8cCA/edit?usp=sharing"",""สกลนคร!J397"")"),1097)</f>
        <v>1097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IFERROR(__xludf.DUMMYFUNCTION("IMPORTRANGE(""https://docs.google.com/spreadsheets/d/1XL5vhW3sbDhbH9Cz0tuDiY8C3ctxq1tqvaCgkFb8cCA/edit?usp=sharing"",""สกลนคร!I398"")"),0)</f>
        <v>0</v>
      </c>
      <c r="J503" s="207">
        <f ca="1">IFERROR(__xludf.DUMMYFUNCTION("IMPORTRANGE(""https://docs.google.com/spreadsheets/d/1XL5vhW3sbDhbH9Cz0tuDiY8C3ctxq1tqvaCgkFb8cCA/edit?usp=sharing"",""สกลนคร!J398"")"),107)</f>
        <v>107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IFERROR(__xludf.DUMMYFUNCTION("IMPORTRANGE(""https://docs.google.com/spreadsheets/d/1XL5vhW3sbDhbH9Cz0tuDiY8C3ctxq1tqvaCgkFb8cCA/edit?usp=sharing"",""สกลนคร!I399"")"),0)</f>
        <v>0</v>
      </c>
      <c r="J504" s="198">
        <f ca="1">IFERROR(__xludf.DUMMYFUNCTION("IMPORTRANGE(""https://docs.google.com/spreadsheets/d/1XL5vhW3sbDhbH9Cz0tuDiY8C3ctxq1tqvaCgkFb8cCA/edit?usp=sharing"",""สกลนคร!J399"")"),34)</f>
        <v>34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IFERROR(__xludf.DUMMYFUNCTION("IMPORTRANGE(""https://docs.google.com/spreadsheets/d/1XL5vhW3sbDhbH9Cz0tuDiY8C3ctxq1tqvaCgkFb8cCA/edit?usp=sharing"",""สกลนคร!I400"")"),0)</f>
        <v>0</v>
      </c>
      <c r="J505" s="207">
        <f ca="1">IFERROR(__xludf.DUMMYFUNCTION("IMPORTRANGE(""https://docs.google.com/spreadsheets/d/1XL5vhW3sbDhbH9Cz0tuDiY8C3ctxq1tqvaCgkFb8cCA/edit?usp=sharing"",""สกลนคร!J400"")"),5)</f>
        <v>5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IFERROR(__xludf.DUMMYFUNCTION("IMPORTRANGE(""https://docs.google.com/spreadsheets/d/1XL5vhW3sbDhbH9Cz0tuDiY8C3ctxq1tqvaCgkFb8cCA/edit?usp=sharing"",""สกลนคร!I401"")"),0)</f>
        <v>0</v>
      </c>
      <c r="J506" s="198">
        <f ca="1">IFERROR(__xludf.DUMMYFUNCTION("IMPORTRANGE(""https://docs.google.com/spreadsheets/d/1XL5vhW3sbDhbH9Cz0tuDiY8C3ctxq1tqvaCgkFb8cCA/edit?usp=sharing"",""สกลนคร!J401"")"),0)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IFERROR(__xludf.DUMMYFUNCTION("IMPORTRANGE(""https://docs.google.com/spreadsheets/d/1XL5vhW3sbDhbH9Cz0tuDiY8C3ctxq1tqvaCgkFb8cCA/edit?usp=sharing"",""สกลนคร!I402"")"),0)</f>
        <v>0</v>
      </c>
      <c r="J507" s="207">
        <f ca="1">IFERROR(__xludf.DUMMYFUNCTION("IMPORTRANGE(""https://docs.google.com/spreadsheets/d/1XL5vhW3sbDhbH9Cz0tuDiY8C3ctxq1tqvaCgkFb8cCA/edit?usp=sharing"",""สกลนคร!J402"")"),0)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IFERROR(__xludf.DUMMYFUNCTION("IMPORTRANGE(""https://docs.google.com/spreadsheets/d/1XL5vhW3sbDhbH9Cz0tuDiY8C3ctxq1tqvaCgkFb8cCA/edit?usp=sharing"",""สกลนคร!I403"")"),0)</f>
        <v>0</v>
      </c>
      <c r="J508" s="170">
        <f ca="1">IFERROR(__xludf.DUMMYFUNCTION("IMPORTRANGE(""https://docs.google.com/spreadsheets/d/1XL5vhW3sbDhbH9Cz0tuDiY8C3ctxq1tqvaCgkFb8cCA/edit?usp=sharing"",""สกลนคร!J403"")"),0)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IFERROR(__xludf.DUMMYFUNCTION("IMPORTRANGE(""https://docs.google.com/spreadsheets/d/1XL5vhW3sbDhbH9Cz0tuDiY8C3ctxq1tqvaCgkFb8cCA/edit?usp=sharing"",""สกลนคร!I404"")"),0)</f>
        <v>0</v>
      </c>
      <c r="J509" s="170">
        <f ca="1">IFERROR(__xludf.DUMMYFUNCTION("IMPORTRANGE(""https://docs.google.com/spreadsheets/d/1XL5vhW3sbDhbH9Cz0tuDiY8C3ctxq1tqvaCgkFb8cCA/edit?usp=sharing"",""สกลนคร!J404"")"),0)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IFERROR(__xludf.DUMMYFUNCTION("IMPORTRANGE(""https://docs.google.com/spreadsheets/d/1XL5vhW3sbDhbH9Cz0tuDiY8C3ctxq1tqvaCgkFb8cCA/edit?usp=sharing"",""สกลนคร!I405"")"),0)</f>
        <v>0</v>
      </c>
      <c r="J510" s="207">
        <f ca="1">IFERROR(__xludf.DUMMYFUNCTION("IMPORTRANGE(""https://docs.google.com/spreadsheets/d/1XL5vhW3sbDhbH9Cz0tuDiY8C3ctxq1tqvaCgkFb8cCA/edit?usp=sharing"",""สกลนคร!J405"")"),0)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IFERROR(__xludf.DUMMYFUNCTION("IMPORTRANGE(""https://docs.google.com/spreadsheets/d/1XL5vhW3sbDhbH9Cz0tuDiY8C3ctxq1tqvaCgkFb8cCA/edit?usp=sharing"",""สกลนคร!I406"")"),0)</f>
        <v>0</v>
      </c>
      <c r="J511" s="207">
        <f ca="1">IFERROR(__xludf.DUMMYFUNCTION("IMPORTRANGE(""https://docs.google.com/spreadsheets/d/1XL5vhW3sbDhbH9Cz0tuDiY8C3ctxq1tqvaCgkFb8cCA/edit?usp=sharing"",""สกลนคร!J406"")"),0)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IFERROR(__xludf.DUMMYFUNCTION("IMPORTRANGE(""https://docs.google.com/spreadsheets/d/1XL5vhW3sbDhbH9Cz0tuDiY8C3ctxq1tqvaCgkFb8cCA/edit?usp=sharing"",""สกลนคร!I407"")"),0)</f>
        <v>0</v>
      </c>
      <c r="J512" s="207">
        <f ca="1">IFERROR(__xludf.DUMMYFUNCTION("IMPORTRANGE(""https://docs.google.com/spreadsheets/d/1XL5vhW3sbDhbH9Cz0tuDiY8C3ctxq1tqvaCgkFb8cCA/edit?usp=sharing"",""สกลนคร!J407"")"),0)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IFERROR(__xludf.DUMMYFUNCTION("IMPORTRANGE(""https://docs.google.com/spreadsheets/d/1XL5vhW3sbDhbH9Cz0tuDiY8C3ctxq1tqvaCgkFb8cCA/edit?usp=sharing"",""สกลนคร!I408"")"),0)</f>
        <v>0</v>
      </c>
      <c r="J513" s="207">
        <f ca="1">IFERROR(__xludf.DUMMYFUNCTION("IMPORTRANGE(""https://docs.google.com/spreadsheets/d/1XL5vhW3sbDhbH9Cz0tuDiY8C3ctxq1tqvaCgkFb8cCA/edit?usp=sharing"",""สกลนคร!J408"")"),0)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IFERROR(__xludf.DUMMYFUNCTION("IMPORTRANGE(""https://docs.google.com/spreadsheets/d/1XL5vhW3sbDhbH9Cz0tuDiY8C3ctxq1tqvaCgkFb8cCA/edit?usp=sharing"",""สกลนคร!I409"")"),0)</f>
        <v>0</v>
      </c>
      <c r="J514" s="207">
        <f ca="1">IFERROR(__xludf.DUMMYFUNCTION("IMPORTRANGE(""https://docs.google.com/spreadsheets/d/1XL5vhW3sbDhbH9Cz0tuDiY8C3ctxq1tqvaCgkFb8cCA/edit?usp=sharing"",""สกลนคร!J409"")"),0)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IFERROR(__xludf.DUMMYFUNCTION("IMPORTRANGE(""https://docs.google.com/spreadsheets/d/1XL5vhW3sbDhbH9Cz0tuDiY8C3ctxq1tqvaCgkFb8cCA/edit?usp=sharing"",""สกลนคร!I410"")"),0)</f>
        <v>0</v>
      </c>
      <c r="J515" s="207">
        <f ca="1">IFERROR(__xludf.DUMMYFUNCTION("IMPORTRANGE(""https://docs.google.com/spreadsheets/d/1XL5vhW3sbDhbH9Cz0tuDiY8C3ctxq1tqvaCgkFb8cCA/edit?usp=sharing"",""สกลนคร!J410"")"),0)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IFERROR(__xludf.DUMMYFUNCTION("IMPORTRANGE(""https://docs.google.com/spreadsheets/d/1XL5vhW3sbDhbH9Cz0tuDiY8C3ctxq1tqvaCgkFb8cCA/edit?usp=sharing"",""สกลนคร!I411"")"),0)</f>
        <v>0</v>
      </c>
      <c r="J516" s="276">
        <f ca="1">IFERROR(__xludf.DUMMYFUNCTION("IMPORTRANGE(""https://docs.google.com/spreadsheets/d/1XL5vhW3sbDhbH9Cz0tuDiY8C3ctxq1tqvaCgkFb8cCA/edit?usp=sharing"",""สกลนคร!J411"")"),0)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IFERROR(__xludf.DUMMYFUNCTION("IMPORTRANGE(""https://docs.google.com/spreadsheets/d/1XL5vhW3sbDhbH9Cz0tuDiY8C3ctxq1tqvaCgkFb8cCA/edit?usp=sharing"",""สกลนคร!I412"")"),0)</f>
        <v>0</v>
      </c>
      <c r="J517" s="292">
        <f ca="1">IFERROR(__xludf.DUMMYFUNCTION("IMPORTRANGE(""https://docs.google.com/spreadsheets/d/1XL5vhW3sbDhbH9Cz0tuDiY8C3ctxq1tqvaCgkFb8cCA/edit?usp=sharing"",""สกลนคร!J412"")"),0)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IFERROR(__xludf.DUMMYFUNCTION("IMPORTRANGE(""https://docs.google.com/spreadsheets/d/1XL5vhW3sbDhbH9Cz0tuDiY8C3ctxq1tqvaCgkFb8cCA/edit?usp=sharing"",""สกลนคร!I413"")"),0)</f>
        <v>0</v>
      </c>
      <c r="J518" s="292">
        <f ca="1">IFERROR(__xludf.DUMMYFUNCTION("IMPORTRANGE(""https://docs.google.com/spreadsheets/d/1XL5vhW3sbDhbH9Cz0tuDiY8C3ctxq1tqvaCgkFb8cCA/edit?usp=sharing"",""สกลนคร!J413"")"),0)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IFERROR(__xludf.DUMMYFUNCTION("IMPORTRANGE(""https://docs.google.com/spreadsheets/d/1XL5vhW3sbDhbH9Cz0tuDiY8C3ctxq1tqvaCgkFb8cCA/edit?usp=sharing"",""สกลนคร!I414"")"),0)</f>
        <v>0</v>
      </c>
      <c r="J519" s="197">
        <f ca="1">IFERROR(__xludf.DUMMYFUNCTION("IMPORTRANGE(""https://docs.google.com/spreadsheets/d/1XL5vhW3sbDhbH9Cz0tuDiY8C3ctxq1tqvaCgkFb8cCA/edit?usp=sharing"",""สกลนคร!J414"")"),0)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IFERROR(__xludf.DUMMYFUNCTION("IMPORTRANGE(""https://docs.google.com/spreadsheets/d/1XL5vhW3sbDhbH9Cz0tuDiY8C3ctxq1tqvaCgkFb8cCA/edit?usp=sharing"",""สกลนคร!I415"")"),0)</f>
        <v>0</v>
      </c>
      <c r="J520" s="197">
        <f ca="1">IFERROR(__xludf.DUMMYFUNCTION("IMPORTRANGE(""https://docs.google.com/spreadsheets/d/1XL5vhW3sbDhbH9Cz0tuDiY8C3ctxq1tqvaCgkFb8cCA/edit?usp=sharing"",""สกลนคร!J415"")"),0)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IFERROR(__xludf.DUMMYFUNCTION("IMPORTRANGE(""https://docs.google.com/spreadsheets/d/1XL5vhW3sbDhbH9Cz0tuDiY8C3ctxq1tqvaCgkFb8cCA/edit?usp=sharing"",""สกลนคร!I416"")"),0)</f>
        <v>0</v>
      </c>
      <c r="J521" s="197">
        <f ca="1">IFERROR(__xludf.DUMMYFUNCTION("IMPORTRANGE(""https://docs.google.com/spreadsheets/d/1XL5vhW3sbDhbH9Cz0tuDiY8C3ctxq1tqvaCgkFb8cCA/edit?usp=sharing"",""สกลนคร!J416"")"),0)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IFERROR(__xludf.DUMMYFUNCTION("IMPORTRANGE(""https://docs.google.com/spreadsheets/d/1XL5vhW3sbDhbH9Cz0tuDiY8C3ctxq1tqvaCgkFb8cCA/edit?usp=sharing"",""สกลนคร!I417"")"),0)</f>
        <v>0</v>
      </c>
      <c r="J522" s="197">
        <f ca="1">IFERROR(__xludf.DUMMYFUNCTION("IMPORTRANGE(""https://docs.google.com/spreadsheets/d/1XL5vhW3sbDhbH9Cz0tuDiY8C3ctxq1tqvaCgkFb8cCA/edit?usp=sharing"",""สกลนคร!J417"")"),0)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IFERROR(__xludf.DUMMYFUNCTION("IMPORTRANGE(""https://docs.google.com/spreadsheets/d/1XL5vhW3sbDhbH9Cz0tuDiY8C3ctxq1tqvaCgkFb8cCA/edit?usp=sharing"",""สกลนคร!I418"")"),0)</f>
        <v>0</v>
      </c>
      <c r="J523" s="197">
        <f ca="1">IFERROR(__xludf.DUMMYFUNCTION("IMPORTRANGE(""https://docs.google.com/spreadsheets/d/1XL5vhW3sbDhbH9Cz0tuDiY8C3ctxq1tqvaCgkFb8cCA/edit?usp=sharing"",""สกลนคร!J418"")"),0)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IFERROR(__xludf.DUMMYFUNCTION("IMPORTRANGE(""https://docs.google.com/spreadsheets/d/1XL5vhW3sbDhbH9Cz0tuDiY8C3ctxq1tqvaCgkFb8cCA/edit?usp=sharing"",""สกลนคร!I419"")"),0)</f>
        <v>0</v>
      </c>
      <c r="J524" s="197">
        <f ca="1">IFERROR(__xludf.DUMMYFUNCTION("IMPORTRANGE(""https://docs.google.com/spreadsheets/d/1XL5vhW3sbDhbH9Cz0tuDiY8C3ctxq1tqvaCgkFb8cCA/edit?usp=sharing"",""สกลนคร!J419"")"),0)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IFERROR(__xludf.DUMMYFUNCTION("IMPORTRANGE(""https://docs.google.com/spreadsheets/d/1XL5vhW3sbDhbH9Cz0tuDiY8C3ctxq1tqvaCgkFb8cCA/edit?usp=sharing"",""สกลนคร!I420"")"),0)</f>
        <v>0</v>
      </c>
      <c r="J525" s="292">
        <f ca="1">IFERROR(__xludf.DUMMYFUNCTION("IMPORTRANGE(""https://docs.google.com/spreadsheets/d/1XL5vhW3sbDhbH9Cz0tuDiY8C3ctxq1tqvaCgkFb8cCA/edit?usp=sharing"",""สกลนคร!J420"")"),0)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IFERROR(__xludf.DUMMYFUNCTION("IMPORTRANGE(""https://docs.google.com/spreadsheets/d/1XL5vhW3sbDhbH9Cz0tuDiY8C3ctxq1tqvaCgkFb8cCA/edit?usp=sharing"",""สกลนคร!I421"")"),0)</f>
        <v>0</v>
      </c>
      <c r="J526" s="292">
        <f ca="1">IFERROR(__xludf.DUMMYFUNCTION("IMPORTRANGE(""https://docs.google.com/spreadsheets/d/1XL5vhW3sbDhbH9Cz0tuDiY8C3ctxq1tqvaCgkFb8cCA/edit?usp=sharing"",""สกลนคร!J421"")"),0)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IFERROR(__xludf.DUMMYFUNCTION("IMPORTRANGE(""https://docs.google.com/spreadsheets/d/1XL5vhW3sbDhbH9Cz0tuDiY8C3ctxq1tqvaCgkFb8cCA/edit?usp=sharing"",""สกลนคร!I422"")"),0)</f>
        <v>0</v>
      </c>
      <c r="J527" s="207">
        <f ca="1">IFERROR(__xludf.DUMMYFUNCTION("IMPORTRANGE(""https://docs.google.com/spreadsheets/d/1XL5vhW3sbDhbH9Cz0tuDiY8C3ctxq1tqvaCgkFb8cCA/edit?usp=sharing"",""สกลนคร!J422"")"),0)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IFERROR(__xludf.DUMMYFUNCTION("IMPORTRANGE(""https://docs.google.com/spreadsheets/d/1XL5vhW3sbDhbH9Cz0tuDiY8C3ctxq1tqvaCgkFb8cCA/edit?usp=sharing"",""สกลนคร!I423"")"),0)</f>
        <v>0</v>
      </c>
      <c r="J528" s="207">
        <f ca="1">IFERROR(__xludf.DUMMYFUNCTION("IMPORTRANGE(""https://docs.google.com/spreadsheets/d/1XL5vhW3sbDhbH9Cz0tuDiY8C3ctxq1tqvaCgkFb8cCA/edit?usp=sharing"",""สกลนคร!J423"")"),0)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IFERROR(__xludf.DUMMYFUNCTION("IMPORTRANGE(""https://docs.google.com/spreadsheets/d/1XL5vhW3sbDhbH9Cz0tuDiY8C3ctxq1tqvaCgkFb8cCA/edit?usp=sharing"",""สกลนคร!I424"")"),0)</f>
        <v>0</v>
      </c>
      <c r="J529" s="207">
        <f ca="1">IFERROR(__xludf.DUMMYFUNCTION("IMPORTRANGE(""https://docs.google.com/spreadsheets/d/1XL5vhW3sbDhbH9Cz0tuDiY8C3ctxq1tqvaCgkFb8cCA/edit?usp=sharing"",""สกลนคร!J424"")"),0)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IFERROR(__xludf.DUMMYFUNCTION("IMPORTRANGE(""https://docs.google.com/spreadsheets/d/1XL5vhW3sbDhbH9Cz0tuDiY8C3ctxq1tqvaCgkFb8cCA/edit?usp=sharing"",""สกลนคร!I425"")"),0)</f>
        <v>0</v>
      </c>
      <c r="J530" s="207">
        <f ca="1">IFERROR(__xludf.DUMMYFUNCTION("IMPORTRANGE(""https://docs.google.com/spreadsheets/d/1XL5vhW3sbDhbH9Cz0tuDiY8C3ctxq1tqvaCgkFb8cCA/edit?usp=sharing"",""สกลนคร!J425"")"),0)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IFERROR(__xludf.DUMMYFUNCTION("IMPORTRANGE(""https://docs.google.com/spreadsheets/d/1XL5vhW3sbDhbH9Cz0tuDiY8C3ctxq1tqvaCgkFb8cCA/edit?usp=sharing"",""สกลนคร!I426"")"),0)</f>
        <v>0</v>
      </c>
      <c r="J531" s="207">
        <f ca="1">IFERROR(__xludf.DUMMYFUNCTION("IMPORTRANGE(""https://docs.google.com/spreadsheets/d/1XL5vhW3sbDhbH9Cz0tuDiY8C3ctxq1tqvaCgkFb8cCA/edit?usp=sharing"",""สกลนคร!J426"")"),0)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IFERROR(__xludf.DUMMYFUNCTION("IMPORTRANGE(""https://docs.google.com/spreadsheets/d/1XL5vhW3sbDhbH9Cz0tuDiY8C3ctxq1tqvaCgkFb8cCA/edit?usp=sharing"",""สกลนคร!I427"")"),0)</f>
        <v>0</v>
      </c>
      <c r="J532" s="474">
        <f ca="1">IFERROR(__xludf.DUMMYFUNCTION("IMPORTRANGE(""https://docs.google.com/spreadsheets/d/1XL5vhW3sbDhbH9Cz0tuDiY8C3ctxq1tqvaCgkFb8cCA/edit?usp=sharing"",""สกลนคร!J427"")"),0)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IFERROR(__xludf.DUMMYFUNCTION("IMPORTRANGE(""https://docs.google.com/spreadsheets/d/1XL5vhW3sbDhbH9Cz0tuDiY8C3ctxq1tqvaCgkFb8cCA/edit?usp=sharing"",""สกลนคร!I428"")"),26)</f>
        <v>26</v>
      </c>
      <c r="J533" s="418">
        <f ca="1">IFERROR(__xludf.DUMMYFUNCTION("IMPORTRANGE(""https://docs.google.com/spreadsheets/d/1XL5vhW3sbDhbH9Cz0tuDiY8C3ctxq1tqvaCgkFb8cCA/edit?usp=sharing"",""สกลนคร!J428"")"),26)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IFERROR(__xludf.DUMMYFUNCTION("IMPORTRANGE(""https://docs.google.com/spreadsheets/d/1XL5vhW3sbDhbH9Cz0tuDiY8C3ctxq1tqvaCgkFb8cCA/edit?usp=sharing"",""สกลนคร!L428"")"),37740)</f>
        <v>37740</v>
      </c>
      <c r="M533" s="420"/>
      <c r="N533" s="420">
        <f ca="1">IFERROR(__xludf.DUMMYFUNCTION("IMPORTRANGE(""https://docs.google.com/spreadsheets/d/1XL5vhW3sbDhbH9Cz0tuDiY8C3ctxq1tqvaCgkFb8cCA/edit?usp=sharing"",""สกลนคร!M428"")"),33995)</f>
        <v>33995</v>
      </c>
      <c r="O533" s="420">
        <f t="shared" ref="O533:O537" ca="1" si="118">+IF(L533&gt;0,N533*100/L533,0)</f>
        <v>90.07684154742978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IFERROR(__xludf.DUMMYFUNCTION("IMPORTRANGE(""https://docs.google.com/spreadsheets/d/1XL5vhW3sbDhbH9Cz0tuDiY8C3ctxq1tqvaCgkFb8cCA/edit?usp=sharing"",""สกลนคร!L429"")"),0)</f>
        <v>0</v>
      </c>
      <c r="M534" s="172"/>
      <c r="N534" s="178">
        <f ca="1">IFERROR(__xludf.DUMMYFUNCTION("IMPORTRANGE(""https://docs.google.com/spreadsheets/d/1XL5vhW3sbDhbH9Cz0tuDiY8C3ctxq1tqvaCgkFb8cCA/edit?usp=sharing"",""สกลนคร!M429"")"),0)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IFERROR(__xludf.DUMMYFUNCTION("IMPORTRANGE(""https://docs.google.com/spreadsheets/d/1XL5vhW3sbDhbH9Cz0tuDiY8C3ctxq1tqvaCgkFb8cCA/edit?usp=sharing"",""สกลนคร!L430"")"),37740)</f>
        <v>37740</v>
      </c>
      <c r="M535" s="173"/>
      <c r="N535" s="178">
        <f ca="1">IFERROR(__xludf.DUMMYFUNCTION("IMPORTRANGE(""https://docs.google.com/spreadsheets/d/1XL5vhW3sbDhbH9Cz0tuDiY8C3ctxq1tqvaCgkFb8cCA/edit?usp=sharing"",""สกลนคร!M430"")"),33995)</f>
        <v>33995</v>
      </c>
      <c r="O535" s="178">
        <f t="shared" ca="1" si="118"/>
        <v>90.07684154742978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IFERROR(__xludf.DUMMYFUNCTION("IMPORTRANGE(""https://docs.google.com/spreadsheets/d/1XL5vhW3sbDhbH9Cz0tuDiY8C3ctxq1tqvaCgkFb8cCA/edit?usp=sharing"",""สกลนคร!L431"")"),0)</f>
        <v>0</v>
      </c>
      <c r="M536" s="178"/>
      <c r="N536" s="178">
        <f ca="1">IFERROR(__xludf.DUMMYFUNCTION("IMPORTRANGE(""https://docs.google.com/spreadsheets/d/1XL5vhW3sbDhbH9Cz0tuDiY8C3ctxq1tqvaCgkFb8cCA/edit?usp=sharing"",""สกลนคร!M431"")"),0)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IFERROR(__xludf.DUMMYFUNCTION("IMPORTRANGE(""https://docs.google.com/spreadsheets/d/1XL5vhW3sbDhbH9Cz0tuDiY8C3ctxq1tqvaCgkFb8cCA/edit?usp=sharing"",""สกลนคร!L432"")"),37740)</f>
        <v>37740</v>
      </c>
      <c r="M537" s="178"/>
      <c r="N537" s="178">
        <f ca="1">IFERROR(__xludf.DUMMYFUNCTION("IMPORTRANGE(""https://docs.google.com/spreadsheets/d/1XL5vhW3sbDhbH9Cz0tuDiY8C3ctxq1tqvaCgkFb8cCA/edit?usp=sharing"",""สกลนคร!M432"")"),33995)</f>
        <v>33995</v>
      </c>
      <c r="O537" s="178">
        <f t="shared" ca="1" si="118"/>
        <v>90.07684154742978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IFERROR(__xludf.DUMMYFUNCTION("IMPORTRANGE(""https://docs.google.com/spreadsheets/d/1XL5vhW3sbDhbH9Cz0tuDiY8C3ctxq1tqvaCgkFb8cCA/edit?usp=sharing"",""สกลนคร!M433"")"),22140)</f>
        <v>22140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IFERROR(__xludf.DUMMYFUNCTION("IMPORTRANGE(""https://docs.google.com/spreadsheets/d/1XL5vhW3sbDhbH9Cz0tuDiY8C3ctxq1tqvaCgkFb8cCA/edit?usp=sharing"",""สกลนคร!M434"")"),0)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IFERROR(__xludf.DUMMYFUNCTION("IMPORTRANGE(""https://docs.google.com/spreadsheets/d/1XL5vhW3sbDhbH9Cz0tuDiY8C3ctxq1tqvaCgkFb8cCA/edit?usp=sharing"",""สกลนคร!M435"")"),0)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IFERROR(__xludf.DUMMYFUNCTION("IMPORTRANGE(""https://docs.google.com/spreadsheets/d/1XL5vhW3sbDhbH9Cz0tuDiY8C3ctxq1tqvaCgkFb8cCA/edit?usp=sharing"",""สกลนคร!M436"")"),11855)</f>
        <v>11855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IFERROR(__xludf.DUMMYFUNCTION("IMPORTRANGE(""https://docs.google.com/spreadsheets/d/1XL5vhW3sbDhbH9Cz0tuDiY8C3ctxq1tqvaCgkFb8cCA/edit?usp=sharing"",""สกลนคร!J438"")"),0)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IFERROR(__xludf.DUMMYFUNCTION("IMPORTRANGE(""https://docs.google.com/spreadsheets/d/1XL5vhW3sbDhbH9Cz0tuDiY8C3ctxq1tqvaCgkFb8cCA/edit?usp=sharing"",""สกลนคร!J439"")"),1)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IFERROR(__xludf.DUMMYFUNCTION("IMPORTRANGE(""https://docs.google.com/spreadsheets/d/1XL5vhW3sbDhbH9Cz0tuDiY8C3ctxq1tqvaCgkFb8cCA/edit?usp=sharing"",""สกลนคร!J440"")"),1)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IFERROR(__xludf.DUMMYFUNCTION("IMPORTRANGE(""https://docs.google.com/spreadsheets/d/1XL5vhW3sbDhbH9Cz0tuDiY8C3ctxq1tqvaCgkFb8cCA/edit?usp=sharing"",""สกลนคร!J441"")"),1)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IFERROR(__xludf.DUMMYFUNCTION("IMPORTRANGE(""https://docs.google.com/spreadsheets/d/1XL5vhW3sbDhbH9Cz0tuDiY8C3ctxq1tqvaCgkFb8cCA/edit?usp=sharing"",""สกลนคร!I442"")"),26)</f>
        <v>26</v>
      </c>
      <c r="J547" s="198">
        <f ca="1">IFERROR(__xludf.DUMMYFUNCTION("IMPORTRANGE(""https://docs.google.com/spreadsheets/d/1XL5vhW3sbDhbH9Cz0tuDiY8C3ctxq1tqvaCgkFb8cCA/edit?usp=sharing"",""สกลนคร!J442"")"),26)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IFERROR(__xludf.DUMMYFUNCTION("IMPORTRANGE(""https://docs.google.com/spreadsheets/d/1XL5vhW3sbDhbH9Cz0tuDiY8C3ctxq1tqvaCgkFb8cCA/edit?usp=sharing"",""สกลนคร!J166"")"),0)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IFERROR(__xludf.DUMMYFUNCTION("IMPORTRANGE(""https://docs.google.com/spreadsheets/d/1XL5vhW3sbDhbH9Cz0tuDiY8C3ctxq1tqvaCgkFb8cCA/edit?usp=sharing"",""สกลนคร!J444"")"),0)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IFERROR(__xludf.DUMMYFUNCTION("IMPORTRANGE(""https://docs.google.com/spreadsheets/d/1XL5vhW3sbDhbH9Cz0tuDiY8C3ctxq1tqvaCgkFb8cCA/edit?usp=sharing"",""สกลนคร!J445"")"),0)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IFERROR(__xludf.DUMMYFUNCTION("IMPORTRANGE(""https://docs.google.com/spreadsheets/d/1XL5vhW3sbDhbH9Cz0tuDiY8C3ctxq1tqvaCgkFb8cCA/edit?usp=sharing"",""สกลนคร!I446"")"),0)</f>
        <v>0</v>
      </c>
      <c r="J551" s="418">
        <f ca="1">IFERROR(__xludf.DUMMYFUNCTION("IMPORTRANGE(""https://docs.google.com/spreadsheets/d/1XL5vhW3sbDhbH9Cz0tuDiY8C3ctxq1tqvaCgkFb8cCA/edit?usp=sharing"",""สกลนคร!J446"")"),0)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IFERROR(__xludf.DUMMYFUNCTION("IMPORTRANGE(""https://docs.google.com/spreadsheets/d/1XL5vhW3sbDhbH9Cz0tuDiY8C3ctxq1tqvaCgkFb8cCA/edit?usp=sharing"",""สกลนคร!L446"")"),0)</f>
        <v>0</v>
      </c>
      <c r="M551" s="420"/>
      <c r="N551" s="420">
        <f ca="1">IFERROR(__xludf.DUMMYFUNCTION("IMPORTRANGE(""https://docs.google.com/spreadsheets/d/1XL5vhW3sbDhbH9Cz0tuDiY8C3ctxq1tqvaCgkFb8cCA/edit?usp=sharing"",""สกลนคร!M446"")"),0)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IFERROR(__xludf.DUMMYFUNCTION("IMPORTRANGE(""https://docs.google.com/spreadsheets/d/1XL5vhW3sbDhbH9Cz0tuDiY8C3ctxq1tqvaCgkFb8cCA/edit?usp=sharing"",""สกลนคร!L447"")"),0)</f>
        <v>0</v>
      </c>
      <c r="M552" s="172"/>
      <c r="N552" s="178">
        <f ca="1">IFERROR(__xludf.DUMMYFUNCTION("IMPORTRANGE(""https://docs.google.com/spreadsheets/d/1XL5vhW3sbDhbH9Cz0tuDiY8C3ctxq1tqvaCgkFb8cCA/edit?usp=sharing"",""สกลนคร!M447"")"),0)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IFERROR(__xludf.DUMMYFUNCTION("IMPORTRANGE(""https://docs.google.com/spreadsheets/d/1XL5vhW3sbDhbH9Cz0tuDiY8C3ctxq1tqvaCgkFb8cCA/edit?usp=sharing"",""สกลนคร!L448"")"),0)</f>
        <v>0</v>
      </c>
      <c r="M553" s="173"/>
      <c r="N553" s="178">
        <f ca="1">IFERROR(__xludf.DUMMYFUNCTION("IMPORTRANGE(""https://docs.google.com/spreadsheets/d/1XL5vhW3sbDhbH9Cz0tuDiY8C3ctxq1tqvaCgkFb8cCA/edit?usp=sharing"",""สกลนคร!M448"")"),0)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IFERROR(__xludf.DUMMYFUNCTION("IMPORTRANGE(""https://docs.google.com/spreadsheets/d/1XL5vhW3sbDhbH9Cz0tuDiY8C3ctxq1tqvaCgkFb8cCA/edit?usp=sharing"",""สกลนคร!L449"")"),0)</f>
        <v>0</v>
      </c>
      <c r="M554" s="178"/>
      <c r="N554" s="178">
        <f ca="1">IFERROR(__xludf.DUMMYFUNCTION("IMPORTRANGE(""https://docs.google.com/spreadsheets/d/1XL5vhW3sbDhbH9Cz0tuDiY8C3ctxq1tqvaCgkFb8cCA/edit?usp=sharing"",""สกลนคร!M449"")"),0)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IFERROR(__xludf.DUMMYFUNCTION("IMPORTRANGE(""https://docs.google.com/spreadsheets/d/1XL5vhW3sbDhbH9Cz0tuDiY8C3ctxq1tqvaCgkFb8cCA/edit?usp=sharing"",""สกลนคร!L450"")"),0)</f>
        <v>0</v>
      </c>
      <c r="M555" s="178"/>
      <c r="N555" s="178">
        <f ca="1">IFERROR(__xludf.DUMMYFUNCTION("IMPORTRANGE(""https://docs.google.com/spreadsheets/d/1XL5vhW3sbDhbH9Cz0tuDiY8C3ctxq1tqvaCgkFb8cCA/edit?usp=sharing"",""สกลนคร!M450"")"),0)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IFERROR(__xludf.DUMMYFUNCTION("IMPORTRANGE(""https://docs.google.com/spreadsheets/d/1XL5vhW3sbDhbH9Cz0tuDiY8C3ctxq1tqvaCgkFb8cCA/edit?usp=sharing"",""สกลนคร!M451"")"),0)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IFERROR(__xludf.DUMMYFUNCTION("IMPORTRANGE(""https://docs.google.com/spreadsheets/d/1XL5vhW3sbDhbH9Cz0tuDiY8C3ctxq1tqvaCgkFb8cCA/edit?usp=sharing"",""สกลนคร!M452"")"),0)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IFERROR(__xludf.DUMMYFUNCTION("IMPORTRANGE(""https://docs.google.com/spreadsheets/d/1XL5vhW3sbDhbH9Cz0tuDiY8C3ctxq1tqvaCgkFb8cCA/edit?usp=sharing"",""สกลนคร!M453"")"),0)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IFERROR(__xludf.DUMMYFUNCTION("IMPORTRANGE(""https://docs.google.com/spreadsheets/d/1XL5vhW3sbDhbH9Cz0tuDiY8C3ctxq1tqvaCgkFb8cCA/edit?usp=sharing"",""สกลนคร!M454"")"),0)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IFERROR(__xludf.DUMMYFUNCTION("IMPORTRANGE(""https://docs.google.com/spreadsheets/d/1XL5vhW3sbDhbH9Cz0tuDiY8C3ctxq1tqvaCgkFb8cCA/edit?usp=sharing"",""สกลนคร!I455"")"),0)</f>
        <v>0</v>
      </c>
      <c r="J560" s="170">
        <f ca="1">IFERROR(__xludf.DUMMYFUNCTION("IMPORTRANGE(""https://docs.google.com/spreadsheets/d/1XL5vhW3sbDhbH9Cz0tuDiY8C3ctxq1tqvaCgkFb8cCA/edit?usp=sharing"",""สกลนคร!J455"")"),0)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IFERROR(__xludf.DUMMYFUNCTION("IMPORTRANGE(""https://docs.google.com/spreadsheets/d/1XL5vhW3sbDhbH9Cz0tuDiY8C3ctxq1tqvaCgkFb8cCA/edit?usp=sharing"",""สกลนคร!I456"")"),0)</f>
        <v>0</v>
      </c>
      <c r="J561" s="213">
        <f ca="1">IFERROR(__xludf.DUMMYFUNCTION("IMPORTRANGE(""https://docs.google.com/spreadsheets/d/1XL5vhW3sbDhbH9Cz0tuDiY8C3ctxq1tqvaCgkFb8cCA/edit?usp=sharing"",""สกลนคร!J456"")"),0)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IFERROR(__xludf.DUMMYFUNCTION("IMPORTRANGE(""https://docs.google.com/spreadsheets/d/1XL5vhW3sbDhbH9Cz0tuDiY8C3ctxq1tqvaCgkFb8cCA/edit?usp=sharing"",""สกลนคร!J457"")"),"")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IFERROR(__xludf.DUMMYFUNCTION("IMPORTRANGE(""https://docs.google.com/spreadsheets/d/1XL5vhW3sbDhbH9Cz0tuDiY8C3ctxq1tqvaCgkFb8cCA/edit?usp=sharing"",""สกลนคร!J458"")"),"")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IFERROR(__xludf.DUMMYFUNCTION("IMPORTRANGE(""https://docs.google.com/spreadsheets/d/1XL5vhW3sbDhbH9Cz0tuDiY8C3ctxq1tqvaCgkFb8cCA/edit?usp=sharing"",""สกลนคร!I459"")"),4200)</f>
        <v>4200</v>
      </c>
      <c r="J564" s="379">
        <f ca="1">IFERROR(__xludf.DUMMYFUNCTION("IMPORTRANGE(""https://docs.google.com/spreadsheets/d/1XL5vhW3sbDhbH9Cz0tuDiY8C3ctxq1tqvaCgkFb8cCA/edit?usp=sharing"",""สกลนคร!J459"")"),2977)</f>
        <v>2977</v>
      </c>
      <c r="K564" s="380">
        <f t="shared" ca="1" si="121"/>
        <v>70.88095238095238</v>
      </c>
      <c r="L564" s="381">
        <f ca="1">IFERROR(__xludf.DUMMYFUNCTION("IMPORTRANGE(""https://docs.google.com/spreadsheets/d/1XL5vhW3sbDhbH9Cz0tuDiY8C3ctxq1tqvaCgkFb8cCA/edit?usp=sharing"",""สกลนคร!L459"")"),167200)</f>
        <v>167200</v>
      </c>
      <c r="M564" s="381"/>
      <c r="N564" s="381">
        <f ca="1">IFERROR(__xludf.DUMMYFUNCTION("IMPORTRANGE(""https://docs.google.com/spreadsheets/d/1XL5vhW3sbDhbH9Cz0tuDiY8C3ctxq1tqvaCgkFb8cCA/edit?usp=sharing"",""สกลนคร!M459"")"),83928.43)</f>
        <v>83928.43</v>
      </c>
      <c r="O564" s="381">
        <f t="shared" ref="O564:O568" ca="1" si="122">+IF(L564&gt;0,N564*100/L564,0)</f>
        <v>50.196429425837323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IFERROR(__xludf.DUMMYFUNCTION("IMPORTRANGE(""https://docs.google.com/spreadsheets/d/1XL5vhW3sbDhbH9Cz0tuDiY8C3ctxq1tqvaCgkFb8cCA/edit?usp=sharing"",""สกลนคร!L460"")"),0)</f>
        <v>0</v>
      </c>
      <c r="M565" s="172"/>
      <c r="N565" s="178">
        <f ca="1">IFERROR(__xludf.DUMMYFUNCTION("IMPORTRANGE(""https://docs.google.com/spreadsheets/d/1XL5vhW3sbDhbH9Cz0tuDiY8C3ctxq1tqvaCgkFb8cCA/edit?usp=sharing"",""สกลนคร!M460"")"),0)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IFERROR(__xludf.DUMMYFUNCTION("IMPORTRANGE(""https://docs.google.com/spreadsheets/d/1XL5vhW3sbDhbH9Cz0tuDiY8C3ctxq1tqvaCgkFb8cCA/edit?usp=sharing"",""สกลนคร!L461"")"),167200)</f>
        <v>167200</v>
      </c>
      <c r="M566" s="173"/>
      <c r="N566" s="178">
        <f ca="1">IFERROR(__xludf.DUMMYFUNCTION("IMPORTRANGE(""https://docs.google.com/spreadsheets/d/1XL5vhW3sbDhbH9Cz0tuDiY8C3ctxq1tqvaCgkFb8cCA/edit?usp=sharing"",""สกลนคร!M461"")"),83928.43)</f>
        <v>83928.43</v>
      </c>
      <c r="O566" s="178">
        <f t="shared" ca="1" si="122"/>
        <v>50.196429425837323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IFERROR(__xludf.DUMMYFUNCTION("IMPORTRANGE(""https://docs.google.com/spreadsheets/d/1XL5vhW3sbDhbH9Cz0tuDiY8C3ctxq1tqvaCgkFb8cCA/edit?usp=sharing"",""สกลนคร!L462"")"),0)</f>
        <v>0</v>
      </c>
      <c r="M567" s="178"/>
      <c r="N567" s="178">
        <f ca="1">IFERROR(__xludf.DUMMYFUNCTION("IMPORTRANGE(""https://docs.google.com/spreadsheets/d/1XL5vhW3sbDhbH9Cz0tuDiY8C3ctxq1tqvaCgkFb8cCA/edit?usp=sharing"",""สกลนคร!M462"")"),0)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IFERROR(__xludf.DUMMYFUNCTION("IMPORTRANGE(""https://docs.google.com/spreadsheets/d/1XL5vhW3sbDhbH9Cz0tuDiY8C3ctxq1tqvaCgkFb8cCA/edit?usp=sharing"",""สกลนคร!L463"")"),167200)</f>
        <v>167200</v>
      </c>
      <c r="M568" s="178"/>
      <c r="N568" s="178">
        <f ca="1">IFERROR(__xludf.DUMMYFUNCTION("IMPORTRANGE(""https://docs.google.com/spreadsheets/d/1XL5vhW3sbDhbH9Cz0tuDiY8C3ctxq1tqvaCgkFb8cCA/edit?usp=sharing"",""สกลนคร!M463"")"),83928.43)</f>
        <v>83928.43</v>
      </c>
      <c r="O568" s="178">
        <f t="shared" ca="1" si="122"/>
        <v>50.196429425837323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IFERROR(__xludf.DUMMYFUNCTION("IMPORTRANGE(""https://docs.google.com/spreadsheets/d/1XL5vhW3sbDhbH9Cz0tuDiY8C3ctxq1tqvaCgkFb8cCA/edit?usp=sharing"",""สกลนคร!M464"")"),0)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IFERROR(__xludf.DUMMYFUNCTION("IMPORTRANGE(""https://docs.google.com/spreadsheets/d/1XL5vhW3sbDhbH9Cz0tuDiY8C3ctxq1tqvaCgkFb8cCA/edit?usp=sharing"",""สกลนคร!M465"")"),0)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IFERROR(__xludf.DUMMYFUNCTION("IMPORTRANGE(""https://docs.google.com/spreadsheets/d/1XL5vhW3sbDhbH9Cz0tuDiY8C3ctxq1tqvaCgkFb8cCA/edit?usp=sharing"",""สกลนคร!M466"")"),39032.26)</f>
        <v>39032.26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IFERROR(__xludf.DUMMYFUNCTION("IMPORTRANGE(""https://docs.google.com/spreadsheets/d/1XL5vhW3sbDhbH9Cz0tuDiY8C3ctxq1tqvaCgkFb8cCA/edit?usp=sharing"",""สกลนคร!M467"")"),44896.17)</f>
        <v>44896.17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IFERROR(__xludf.DUMMYFUNCTION("IMPORTRANGE(""https://docs.google.com/spreadsheets/d/1XL5vhW3sbDhbH9Cz0tuDiY8C3ctxq1tqvaCgkFb8cCA/edit?usp=sharing"",""สกลนคร!I468"")"),4200)</f>
        <v>4200</v>
      </c>
      <c r="J573" s="428">
        <f ca="1">IFERROR(__xludf.DUMMYFUNCTION("IMPORTRANGE(""https://docs.google.com/spreadsheets/d/1XL5vhW3sbDhbH9Cz0tuDiY8C3ctxq1tqvaCgkFb8cCA/edit?usp=sharing"",""สกลนคร!J468"")"),2977)</f>
        <v>2977</v>
      </c>
      <c r="K573" s="211">
        <f ca="1">IF(I573&gt;0,J573*100/I573,0)</f>
        <v>70.88095238095238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IFERROR(__xludf.DUMMYFUNCTION("IMPORTRANGE(""https://docs.google.com/spreadsheets/d/1XL5vhW3sbDhbH9Cz0tuDiY8C3ctxq1tqvaCgkFb8cCA/edit?usp=sharing"",""สกลนคร!I470"")"),0)</f>
        <v>0</v>
      </c>
      <c r="J575" s="207">
        <f ca="1">IFERROR(__xludf.DUMMYFUNCTION("IMPORTRANGE(""https://docs.google.com/spreadsheets/d/1XL5vhW3sbDhbH9Cz0tuDiY8C3ctxq1tqvaCgkFb8cCA/edit?usp=sharing"",""สกลนคร!J470"")"),7)</f>
        <v>7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IFERROR(__xludf.DUMMYFUNCTION("IMPORTRANGE(""https://docs.google.com/spreadsheets/d/1XL5vhW3sbDhbH9Cz0tuDiY8C3ctxq1tqvaCgkFb8cCA/edit?usp=sharing"",""สกลนคร!I471"")"),0)</f>
        <v>0</v>
      </c>
      <c r="J576" s="207">
        <f ca="1">IFERROR(__xludf.DUMMYFUNCTION("IMPORTRANGE(""https://docs.google.com/spreadsheets/d/1XL5vhW3sbDhbH9Cz0tuDiY8C3ctxq1tqvaCgkFb8cCA/edit?usp=sharing"",""สกลนคร!J471"")"),965)</f>
        <v>965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IFERROR(__xludf.DUMMYFUNCTION("IMPORTRANGE(""https://docs.google.com/spreadsheets/d/1XL5vhW3sbDhbH9Cz0tuDiY8C3ctxq1tqvaCgkFb8cCA/edit?usp=sharing"",""สกลนคร!I472"")"),0)</f>
        <v>0</v>
      </c>
      <c r="J577" s="198">
        <f ca="1">IFERROR(__xludf.DUMMYFUNCTION("IMPORTRANGE(""https://docs.google.com/spreadsheets/d/1XL5vhW3sbDhbH9Cz0tuDiY8C3ctxq1tqvaCgkFb8cCA/edit?usp=sharing"",""สกลนคร!J472"")"),2012)</f>
        <v>2012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IFERROR(__xludf.DUMMYFUNCTION("IMPORTRANGE(""https://docs.google.com/spreadsheets/d/1XL5vhW3sbDhbH9Cz0tuDiY8C3ctxq1tqvaCgkFb8cCA/edit?usp=sharing"",""สกลนคร!I473"")"),0)</f>
        <v>0</v>
      </c>
      <c r="J578" s="207">
        <f ca="1">IFERROR(__xludf.DUMMYFUNCTION("IMPORTRANGE(""https://docs.google.com/spreadsheets/d/1XL5vhW3sbDhbH9Cz0tuDiY8C3ctxq1tqvaCgkFb8cCA/edit?usp=sharing"",""สกลนคร!J473"")"),0)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IFERROR(__xludf.DUMMYFUNCTION("IMPORTRANGE(""https://docs.google.com/spreadsheets/d/1XL5vhW3sbDhbH9Cz0tuDiY8C3ctxq1tqvaCgkFb8cCA/edit?usp=sharing"",""สกลนคร!I474"")"),0)</f>
        <v>0</v>
      </c>
      <c r="J579" s="207">
        <f ca="1">IFERROR(__xludf.DUMMYFUNCTION("IMPORTRANGE(""https://docs.google.com/spreadsheets/d/1XL5vhW3sbDhbH9Cz0tuDiY8C3ctxq1tqvaCgkFb8cCA/edit?usp=sharing"",""สกลนคร!J474"")"),0)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IFERROR(__xludf.DUMMYFUNCTION("IMPORTRANGE(""https://docs.google.com/spreadsheets/d/1XL5vhW3sbDhbH9Cz0tuDiY8C3ctxq1tqvaCgkFb8cCA/edit?usp=sharing"",""สกลนคร!I475"")"),216)</f>
        <v>216</v>
      </c>
      <c r="J580" s="379">
        <f ca="1">IFERROR(__xludf.DUMMYFUNCTION("IMPORTRANGE(""https://docs.google.com/spreadsheets/d/1XL5vhW3sbDhbH9Cz0tuDiY8C3ctxq1tqvaCgkFb8cCA/edit?usp=sharing"",""สกลนคร!J475"")"),1)</f>
        <v>1</v>
      </c>
      <c r="K580" s="380">
        <f ca="1">IF(I580&gt;0,J580*100/I580,0)</f>
        <v>0.46296296296296297</v>
      </c>
      <c r="L580" s="381">
        <f ca="1">IFERROR(__xludf.DUMMYFUNCTION("IMPORTRANGE(""https://docs.google.com/spreadsheets/d/1XL5vhW3sbDhbH9Cz0tuDiY8C3ctxq1tqvaCgkFb8cCA/edit?usp=sharing"",""สกลนคร!L475"")"),330408)</f>
        <v>330408</v>
      </c>
      <c r="M580" s="381"/>
      <c r="N580" s="381">
        <f ca="1">IFERROR(__xludf.DUMMYFUNCTION("IMPORTRANGE(""https://docs.google.com/spreadsheets/d/1XL5vhW3sbDhbH9Cz0tuDiY8C3ctxq1tqvaCgkFb8cCA/edit?usp=sharing"",""สกลนคร!M475"")"),93282.26)</f>
        <v>93282.26</v>
      </c>
      <c r="O580" s="381">
        <f t="shared" ref="O580:O584" ca="1" si="124">+IF(L580&gt;0,N580*100/L580,0)</f>
        <v>28.23244594561875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IFERROR(__xludf.DUMMYFUNCTION("IMPORTRANGE(""https://docs.google.com/spreadsheets/d/1XL5vhW3sbDhbH9Cz0tuDiY8C3ctxq1tqvaCgkFb8cCA/edit?usp=sharing"",""สกลนคร!L476"")"),0)</f>
        <v>0</v>
      </c>
      <c r="M581" s="172"/>
      <c r="N581" s="178">
        <f ca="1">IFERROR(__xludf.DUMMYFUNCTION("IMPORTRANGE(""https://docs.google.com/spreadsheets/d/1XL5vhW3sbDhbH9Cz0tuDiY8C3ctxq1tqvaCgkFb8cCA/edit?usp=sharing"",""สกลนคร!M476"")"),0)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IFERROR(__xludf.DUMMYFUNCTION("IMPORTRANGE(""https://docs.google.com/spreadsheets/d/1XL5vhW3sbDhbH9Cz0tuDiY8C3ctxq1tqvaCgkFb8cCA/edit?usp=sharing"",""สกลนคร!L477"")"),330408)</f>
        <v>330408</v>
      </c>
      <c r="M582" s="173"/>
      <c r="N582" s="178">
        <f ca="1">IFERROR(__xludf.DUMMYFUNCTION("IMPORTRANGE(""https://docs.google.com/spreadsheets/d/1XL5vhW3sbDhbH9Cz0tuDiY8C3ctxq1tqvaCgkFb8cCA/edit?usp=sharing"",""สกลนคร!M477"")"),93282.26)</f>
        <v>93282.26</v>
      </c>
      <c r="O582" s="178">
        <f t="shared" ca="1" si="124"/>
        <v>28.23244594561875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IFERROR(__xludf.DUMMYFUNCTION("IMPORTRANGE(""https://docs.google.com/spreadsheets/d/1XL5vhW3sbDhbH9Cz0tuDiY8C3ctxq1tqvaCgkFb8cCA/edit?usp=sharing"",""สกลนคร!L478"")"),0)</f>
        <v>0</v>
      </c>
      <c r="M583" s="178"/>
      <c r="N583" s="178">
        <f ca="1">IFERROR(__xludf.DUMMYFUNCTION("IMPORTRANGE(""https://docs.google.com/spreadsheets/d/1XL5vhW3sbDhbH9Cz0tuDiY8C3ctxq1tqvaCgkFb8cCA/edit?usp=sharing"",""สกลนคร!M478"")"),0)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IFERROR(__xludf.DUMMYFUNCTION("IMPORTRANGE(""https://docs.google.com/spreadsheets/d/1XL5vhW3sbDhbH9Cz0tuDiY8C3ctxq1tqvaCgkFb8cCA/edit?usp=sharing"",""สกลนคร!L479"")"),330408)</f>
        <v>330408</v>
      </c>
      <c r="M584" s="178"/>
      <c r="N584" s="178">
        <f ca="1">IFERROR(__xludf.DUMMYFUNCTION("IMPORTRANGE(""https://docs.google.com/spreadsheets/d/1XL5vhW3sbDhbH9Cz0tuDiY8C3ctxq1tqvaCgkFb8cCA/edit?usp=sharing"",""สกลนคร!M479"")"),93282.26)</f>
        <v>93282.26</v>
      </c>
      <c r="O584" s="178">
        <f t="shared" ca="1" si="124"/>
        <v>28.23244594561875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IFERROR(__xludf.DUMMYFUNCTION("IMPORTRANGE(""https://docs.google.com/spreadsheets/d/1XL5vhW3sbDhbH9Cz0tuDiY8C3ctxq1tqvaCgkFb8cCA/edit?usp=sharing"",""สกลนคร!M480"")"),0)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IFERROR(__xludf.DUMMYFUNCTION("IMPORTRANGE(""https://docs.google.com/spreadsheets/d/1XL5vhW3sbDhbH9Cz0tuDiY8C3ctxq1tqvaCgkFb8cCA/edit?usp=sharing"",""สกลนคร!M481"")"),0)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IFERROR(__xludf.DUMMYFUNCTION("IMPORTRANGE(""https://docs.google.com/spreadsheets/d/1XL5vhW3sbDhbH9Cz0tuDiY8C3ctxq1tqvaCgkFb8cCA/edit?usp=sharing"",""สกลนคร!M482"")"),44000)</f>
        <v>44000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IFERROR(__xludf.DUMMYFUNCTION("IMPORTRANGE(""https://docs.google.com/spreadsheets/d/1XL5vhW3sbDhbH9Cz0tuDiY8C3ctxq1tqvaCgkFb8cCA/edit?usp=sharing"",""สกลนคร!M483"")"),49282.26)</f>
        <v>49282.26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IFERROR(__xludf.DUMMYFUNCTION("IMPORTRANGE(""https://docs.google.com/spreadsheets/d/1XL5vhW3sbDhbH9Cz0tuDiY8C3ctxq1tqvaCgkFb8cCA/edit?usp=sharing"",""สกลนคร!I484"")"),216)</f>
        <v>216</v>
      </c>
      <c r="J589" s="197">
        <f ca="1">IFERROR(__xludf.DUMMYFUNCTION("IMPORTRANGE(""https://docs.google.com/spreadsheets/d/1XL5vhW3sbDhbH9Cz0tuDiY8C3ctxq1tqvaCgkFb8cCA/edit?usp=sharing"",""สกลนคร!J484"")"),56)</f>
        <v>56</v>
      </c>
      <c r="K589" s="171">
        <f t="shared" ref="K589:K596" ca="1" si="125">IF(I589&gt;0,J589*100/I589,0)</f>
        <v>25.925925925925927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IFERROR(__xludf.DUMMYFUNCTION("IMPORTRANGE(""https://docs.google.com/spreadsheets/d/1XL5vhW3sbDhbH9Cz0tuDiY8C3ctxq1tqvaCgkFb8cCA/edit?usp=sharing"",""สกลนคร!I485"")"),0)</f>
        <v>0</v>
      </c>
      <c r="J590" s="197">
        <f ca="1">IFERROR(__xludf.DUMMYFUNCTION("IMPORTRANGE(""https://docs.google.com/spreadsheets/d/1XL5vhW3sbDhbH9Cz0tuDiY8C3ctxq1tqvaCgkFb8cCA/edit?usp=sharing"",""สกลนคร!J485"")"),20.7)</f>
        <v>20.7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IFERROR(__xludf.DUMMYFUNCTION("IMPORTRANGE(""https://docs.google.com/spreadsheets/d/1XL5vhW3sbDhbH9Cz0tuDiY8C3ctxq1tqvaCgkFb8cCA/edit?usp=sharing"",""สกลนคร!I486"")"),216)</f>
        <v>216</v>
      </c>
      <c r="J591" s="197">
        <f ca="1">IFERROR(__xludf.DUMMYFUNCTION("IMPORTRANGE(""https://docs.google.com/spreadsheets/d/1XL5vhW3sbDhbH9Cz0tuDiY8C3ctxq1tqvaCgkFb8cCA/edit?usp=sharing"",""สกลนคร!J486"")"),52)</f>
        <v>52</v>
      </c>
      <c r="K591" s="171">
        <f t="shared" ca="1" si="125"/>
        <v>24.074074074074073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IFERROR(__xludf.DUMMYFUNCTION("IMPORTRANGE(""https://docs.google.com/spreadsheets/d/1XL5vhW3sbDhbH9Cz0tuDiY8C3ctxq1tqvaCgkFb8cCA/edit?usp=sharing"",""สกลนคร!I487"")"),0)</f>
        <v>0</v>
      </c>
      <c r="J592" s="197">
        <f ca="1">IFERROR(__xludf.DUMMYFUNCTION("IMPORTRANGE(""https://docs.google.com/spreadsheets/d/1XL5vhW3sbDhbH9Cz0tuDiY8C3ctxq1tqvaCgkFb8cCA/edit?usp=sharing"",""สกลนคร!J487"")"),17.61)</f>
        <v>17.61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IFERROR(__xludf.DUMMYFUNCTION("IMPORTRANGE(""https://docs.google.com/spreadsheets/d/1XL5vhW3sbDhbH9Cz0tuDiY8C3ctxq1tqvaCgkFb8cCA/edit?usp=sharing"",""สกลนคร!I488"")"),216)</f>
        <v>216</v>
      </c>
      <c r="J593" s="197">
        <f ca="1">IFERROR(__xludf.DUMMYFUNCTION("IMPORTRANGE(""https://docs.google.com/spreadsheets/d/1XL5vhW3sbDhbH9Cz0tuDiY8C3ctxq1tqvaCgkFb8cCA/edit?usp=sharing"",""สกลนคร!J488"")"),18)</f>
        <v>18</v>
      </c>
      <c r="K593" s="171">
        <f t="shared" ca="1" si="125"/>
        <v>8.3333333333333339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IFERROR(__xludf.DUMMYFUNCTION("IMPORTRANGE(""https://docs.google.com/spreadsheets/d/1XL5vhW3sbDhbH9Cz0tuDiY8C3ctxq1tqvaCgkFb8cCA/edit?usp=sharing"",""สกลนคร!I489"")"),0)</f>
        <v>0</v>
      </c>
      <c r="J594" s="197">
        <f ca="1">IFERROR(__xludf.DUMMYFUNCTION("IMPORTRANGE(""https://docs.google.com/spreadsheets/d/1XL5vhW3sbDhbH9Cz0tuDiY8C3ctxq1tqvaCgkFb8cCA/edit?usp=sharing"",""สกลนคร!J489"")"),7.84)</f>
        <v>7.84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IFERROR(__xludf.DUMMYFUNCTION("IMPORTRANGE(""https://docs.google.com/spreadsheets/d/1XL5vhW3sbDhbH9Cz0tuDiY8C3ctxq1tqvaCgkFb8cCA/edit?usp=sharing"",""สกลนคร!I490"")"),216)</f>
        <v>216</v>
      </c>
      <c r="J595" s="197">
        <f ca="1">IFERROR(__xludf.DUMMYFUNCTION("IMPORTRANGE(""https://docs.google.com/spreadsheets/d/1XL5vhW3sbDhbH9Cz0tuDiY8C3ctxq1tqvaCgkFb8cCA/edit?usp=sharing"",""สกลนคร!J490"")"),1)</f>
        <v>1</v>
      </c>
      <c r="K595" s="171">
        <f t="shared" ca="1" si="125"/>
        <v>0.46296296296296297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IFERROR(__xludf.DUMMYFUNCTION("IMPORTRANGE(""https://docs.google.com/spreadsheets/d/1XL5vhW3sbDhbH9Cz0tuDiY8C3ctxq1tqvaCgkFb8cCA/edit?usp=sharing"",""สกลนคร!I491"")"),0)</f>
        <v>0</v>
      </c>
      <c r="J596" s="250">
        <f ca="1">IFERROR(__xludf.DUMMYFUNCTION("IMPORTRANGE(""https://docs.google.com/spreadsheets/d/1XL5vhW3sbDhbH9Cz0tuDiY8C3ctxq1tqvaCgkFb8cCA/edit?usp=sharing"",""สกลนคร!J491"")"),1.92)</f>
        <v>1.92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IFERROR(__xludf.DUMMYFUNCTION("IMPORTRANGE(""https://docs.google.com/spreadsheets/d/1XL5vhW3sbDhbH9Cz0tuDiY8C3ctxq1tqvaCgkFb8cCA/edit?usp=sharing"",""สกลนคร!I492"")"),100)</f>
        <v>100</v>
      </c>
      <c r="J597" s="495">
        <f ca="1">IFERROR(__xludf.DUMMYFUNCTION("IMPORTRANGE(""https://docs.google.com/spreadsheets/d/1XL5vhW3sbDhbH9Cz0tuDiY8C3ctxq1tqvaCgkFb8cCA/edit?usp=sharing"",""สกลนคร!J492"")"),0)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IFERROR(__xludf.DUMMYFUNCTION("IMPORTRANGE(""https://docs.google.com/spreadsheets/d/1XL5vhW3sbDhbH9Cz0tuDiY8C3ctxq1tqvaCgkFb8cCA/edit?usp=sharing"",""สกลนคร!L492"")"),20900)</f>
        <v>20900</v>
      </c>
      <c r="M597" s="420"/>
      <c r="N597" s="420">
        <f ca="1">IFERROR(__xludf.DUMMYFUNCTION("IMPORTRANGE(""https://docs.google.com/spreadsheets/d/1XL5vhW3sbDhbH9Cz0tuDiY8C3ctxq1tqvaCgkFb8cCA/edit?usp=sharing"",""สกลนคร!M492"")"),0)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IFERROR(__xludf.DUMMYFUNCTION("IMPORTRANGE(""https://docs.google.com/spreadsheets/d/1XL5vhW3sbDhbH9Cz0tuDiY8C3ctxq1tqvaCgkFb8cCA/edit?usp=sharing"",""สกลนคร!L493"")"),0)</f>
        <v>0</v>
      </c>
      <c r="M598" s="172"/>
      <c r="N598" s="178">
        <f ca="1">IFERROR(__xludf.DUMMYFUNCTION("IMPORTRANGE(""https://docs.google.com/spreadsheets/d/1XL5vhW3sbDhbH9Cz0tuDiY8C3ctxq1tqvaCgkFb8cCA/edit?usp=sharing"",""สกลนคร!M493"")"),0)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IFERROR(__xludf.DUMMYFUNCTION("IMPORTRANGE(""https://docs.google.com/spreadsheets/d/1XL5vhW3sbDhbH9Cz0tuDiY8C3ctxq1tqvaCgkFb8cCA/edit?usp=sharing"",""สกลนคร!L494"")"),20900)</f>
        <v>20900</v>
      </c>
      <c r="M599" s="173"/>
      <c r="N599" s="178">
        <f ca="1">IFERROR(__xludf.DUMMYFUNCTION("IMPORTRANGE(""https://docs.google.com/spreadsheets/d/1XL5vhW3sbDhbH9Cz0tuDiY8C3ctxq1tqvaCgkFb8cCA/edit?usp=sharing"",""สกลนคร!M494"")"),0)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IFERROR(__xludf.DUMMYFUNCTION("IMPORTRANGE(""https://docs.google.com/spreadsheets/d/1XL5vhW3sbDhbH9Cz0tuDiY8C3ctxq1tqvaCgkFb8cCA/edit?usp=sharing"",""สกลนคร!L495"")"),0)</f>
        <v>0</v>
      </c>
      <c r="M600" s="178"/>
      <c r="N600" s="178">
        <f ca="1">IFERROR(__xludf.DUMMYFUNCTION("IMPORTRANGE(""https://docs.google.com/spreadsheets/d/1XL5vhW3sbDhbH9Cz0tuDiY8C3ctxq1tqvaCgkFb8cCA/edit?usp=sharing"",""สกลนคร!M495"")"),0)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IFERROR(__xludf.DUMMYFUNCTION("IMPORTRANGE(""https://docs.google.com/spreadsheets/d/1XL5vhW3sbDhbH9Cz0tuDiY8C3ctxq1tqvaCgkFb8cCA/edit?usp=sharing"",""สกลนคร!L496"")"),20900)</f>
        <v>20900</v>
      </c>
      <c r="M601" s="178"/>
      <c r="N601" s="178">
        <f ca="1">IFERROR(__xludf.DUMMYFUNCTION("IMPORTRANGE(""https://docs.google.com/spreadsheets/d/1XL5vhW3sbDhbH9Cz0tuDiY8C3ctxq1tqvaCgkFb8cCA/edit?usp=sharing"",""สกลนคร!M496"")"),0)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IFERROR(__xludf.DUMMYFUNCTION("IMPORTRANGE(""https://docs.google.com/spreadsheets/d/1XL5vhW3sbDhbH9Cz0tuDiY8C3ctxq1tqvaCgkFb8cCA/edit?usp=sharing"",""สกลนคร!M497"")"),0)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IFERROR(__xludf.DUMMYFUNCTION("IMPORTRANGE(""https://docs.google.com/spreadsheets/d/1XL5vhW3sbDhbH9Cz0tuDiY8C3ctxq1tqvaCgkFb8cCA/edit?usp=sharing"",""สกลนคร!M498"")"),0)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IFERROR(__xludf.DUMMYFUNCTION("IMPORTRANGE(""https://docs.google.com/spreadsheets/d/1XL5vhW3sbDhbH9Cz0tuDiY8C3ctxq1tqvaCgkFb8cCA/edit?usp=sharing"",""สกลนคร!M499"")"),0)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IFERROR(__xludf.DUMMYFUNCTION("IMPORTRANGE(""https://docs.google.com/spreadsheets/d/1XL5vhW3sbDhbH9Cz0tuDiY8C3ctxq1tqvaCgkFb8cCA/edit?usp=sharing"",""สกลนคร!M500"")"),0)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IFERROR(__xludf.DUMMYFUNCTION("IMPORTRANGE(""https://docs.google.com/spreadsheets/d/1XL5vhW3sbDhbH9Cz0tuDiY8C3ctxq1tqvaCgkFb8cCA/edit?usp=sharing"",""สกลนคร!J502"")"),0)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IFERROR(__xludf.DUMMYFUNCTION("IMPORTRANGE(""https://docs.google.com/spreadsheets/d/1XL5vhW3sbDhbH9Cz0tuDiY8C3ctxq1tqvaCgkFb8cCA/edit?usp=sharing"",""สกลนคร!J503"")"),1)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IFERROR(__xludf.DUMMYFUNCTION("IMPORTRANGE(""https://docs.google.com/spreadsheets/d/1XL5vhW3sbDhbH9Cz0tuDiY8C3ctxq1tqvaCgkFb8cCA/edit?usp=sharing"",""สกลนคร!J166"")"),0)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IFERROR(__xludf.DUMMYFUNCTION("IMPORTRANGE(""https://docs.google.com/spreadsheets/d/1XL5vhW3sbDhbH9Cz0tuDiY8C3ctxq1tqvaCgkFb8cCA/edit?usp=sharing"",""สกลนคร!J166"")"),0)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IFERROR(__xludf.DUMMYFUNCTION("IMPORTRANGE(""https://docs.google.com/spreadsheets/d/1XL5vhW3sbDhbH9Cz0tuDiY8C3ctxq1tqvaCgkFb8cCA/edit?usp=sharing"",""สกลนคร!I506"")"),100)</f>
        <v>100</v>
      </c>
      <c r="J611" s="170">
        <f ca="1">IFERROR(__xludf.DUMMYFUNCTION("IMPORTRANGE(""https://docs.google.com/spreadsheets/d/1XL5vhW3sbDhbH9Cz0tuDiY8C3ctxq1tqvaCgkFb8cCA/edit?usp=sharing"",""สกลนคร!J506"")"),0)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IFERROR(__xludf.DUMMYFUNCTION("IMPORTRANGE(""https://docs.google.com/spreadsheets/d/1XL5vhW3sbDhbH9Cz0tuDiY8C3ctxq1tqvaCgkFb8cCA/edit?usp=sharing"",""สกลนคร!I507"")"),0)</f>
        <v>0</v>
      </c>
      <c r="J612" s="207">
        <f ca="1">IFERROR(__xludf.DUMMYFUNCTION("IMPORTRANGE(""https://docs.google.com/spreadsheets/d/1XL5vhW3sbDhbH9Cz0tuDiY8C3ctxq1tqvaCgkFb8cCA/edit?usp=sharing"",""สกลนคร!J507"")"),0)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IFERROR(__xludf.DUMMYFUNCTION("IMPORTRANGE(""https://docs.google.com/spreadsheets/d/1XL5vhW3sbDhbH9Cz0tuDiY8C3ctxq1tqvaCgkFb8cCA/edit?usp=sharing"",""สกลนคร!I508"")"),0)</f>
        <v>0</v>
      </c>
      <c r="J613" s="207">
        <f ca="1">IFERROR(__xludf.DUMMYFUNCTION("IMPORTRANGE(""https://docs.google.com/spreadsheets/d/1XL5vhW3sbDhbH9Cz0tuDiY8C3ctxq1tqvaCgkFb8cCA/edit?usp=sharing"",""สกลนคร!J508"")"),0)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IFERROR(__xludf.DUMMYFUNCTION("IMPORTRANGE(""https://docs.google.com/spreadsheets/d/1XL5vhW3sbDhbH9Cz0tuDiY8C3ctxq1tqvaCgkFb8cCA/edit?usp=sharing"",""สกลนคร!I509"")"),0)</f>
        <v>0</v>
      </c>
      <c r="J614" s="207">
        <f ca="1">IFERROR(__xludf.DUMMYFUNCTION("IMPORTRANGE(""https://docs.google.com/spreadsheets/d/1XL5vhW3sbDhbH9Cz0tuDiY8C3ctxq1tqvaCgkFb8cCA/edit?usp=sharing"",""สกลนคร!J509"")"),0)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IFERROR(__xludf.DUMMYFUNCTION("IMPORTRANGE(""https://docs.google.com/spreadsheets/d/1XL5vhW3sbDhbH9Cz0tuDiY8C3ctxq1tqvaCgkFb8cCA/edit?usp=sharing"",""สกลนคร!I510"")"),0)</f>
        <v>0</v>
      </c>
      <c r="J615" s="207">
        <f ca="1">IFERROR(__xludf.DUMMYFUNCTION("IMPORTRANGE(""https://docs.google.com/spreadsheets/d/1XL5vhW3sbDhbH9Cz0tuDiY8C3ctxq1tqvaCgkFb8cCA/edit?usp=sharing"",""สกลนคร!J510"")"),0)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IFERROR(__xludf.DUMMYFUNCTION("IMPORTRANGE(""https://docs.google.com/spreadsheets/d/1XL5vhW3sbDhbH9Cz0tuDiY8C3ctxq1tqvaCgkFb8cCA/edit?usp=sharing"",""สกลนคร!I511"")"),0)</f>
        <v>0</v>
      </c>
      <c r="J616" s="207">
        <f ca="1">IFERROR(__xludf.DUMMYFUNCTION("IMPORTRANGE(""https://docs.google.com/spreadsheets/d/1XL5vhW3sbDhbH9Cz0tuDiY8C3ctxq1tqvaCgkFb8cCA/edit?usp=sharing"",""สกลนคร!J511"")"),0)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IFERROR(__xludf.DUMMYFUNCTION("IMPORTRANGE(""https://docs.google.com/spreadsheets/d/1XL5vhW3sbDhbH9Cz0tuDiY8C3ctxq1tqvaCgkFb8cCA/edit?usp=sharing"",""สกลนคร!I512"")"),0)</f>
        <v>0</v>
      </c>
      <c r="J617" s="197">
        <f ca="1">IFERROR(__xludf.DUMMYFUNCTION("IMPORTRANGE(""https://docs.google.com/spreadsheets/d/1XL5vhW3sbDhbH9Cz0tuDiY8C3ctxq1tqvaCgkFb8cCA/edit?usp=sharing"",""สกลนคร!J512"")"),0)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IFERROR(__xludf.DUMMYFUNCTION("IMPORTRANGE(""https://docs.google.com/spreadsheets/d/1XL5vhW3sbDhbH9Cz0tuDiY8C3ctxq1tqvaCgkFb8cCA/edit?usp=sharing"",""สกลนคร!I513"")"),0)</f>
        <v>0</v>
      </c>
      <c r="J618" s="198">
        <f ca="1">IFERROR(__xludf.DUMMYFUNCTION("IMPORTRANGE(""https://docs.google.com/spreadsheets/d/1XL5vhW3sbDhbH9Cz0tuDiY8C3ctxq1tqvaCgkFb8cCA/edit?usp=sharing"",""สกลนคร!J513"")"),0)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IFERROR(__xludf.DUMMYFUNCTION("IMPORTRANGE(""https://docs.google.com/spreadsheets/d/1XL5vhW3sbDhbH9Cz0tuDiY8C3ctxq1tqvaCgkFb8cCA/edit?usp=sharing"",""สกลนคร!I514"")"),0)</f>
        <v>0</v>
      </c>
      <c r="J619" s="198">
        <f ca="1">IFERROR(__xludf.DUMMYFUNCTION("IMPORTRANGE(""https://docs.google.com/spreadsheets/d/1XL5vhW3sbDhbH9Cz0tuDiY8C3ctxq1tqvaCgkFb8cCA/edit?usp=sharing"",""สกลนคร!J514"")"),0)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IFERROR(__xludf.DUMMYFUNCTION("IMPORTRANGE(""https://docs.google.com/spreadsheets/d/1XL5vhW3sbDhbH9Cz0tuDiY8C3ctxq1tqvaCgkFb8cCA/edit?usp=sharing"",""สกลนคร!I515"")"),0)</f>
        <v>0</v>
      </c>
      <c r="J620" s="212">
        <f ca="1">IFERROR(__xludf.DUMMYFUNCTION("IMPORTRANGE(""https://docs.google.com/spreadsheets/d/1XL5vhW3sbDhbH9Cz0tuDiY8C3ctxq1tqvaCgkFb8cCA/edit?usp=sharing"",""สกลนคร!J515"")"),0)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IFERROR(__xludf.DUMMYFUNCTION("IMPORTRANGE(""https://docs.google.com/spreadsheets/d/1XL5vhW3sbDhbH9Cz0tuDiY8C3ctxq1tqvaCgkFb8cCA/edit?usp=sharing"",""สกลนคร!I516"")"),0)</f>
        <v>0</v>
      </c>
      <c r="J621" s="212">
        <f ca="1">IFERROR(__xludf.DUMMYFUNCTION("IMPORTRANGE(""https://docs.google.com/spreadsheets/d/1XL5vhW3sbDhbH9Cz0tuDiY8C3ctxq1tqvaCgkFb8cCA/edit?usp=sharing"",""สกลนคร!J516"")"),0)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IFERROR(__xludf.DUMMYFUNCTION("IMPORTRANGE(""https://docs.google.com/spreadsheets/d/1XL5vhW3sbDhbH9Cz0tuDiY8C3ctxq1tqvaCgkFb8cCA/edit?usp=sharing"",""สกลนคร!I517"")"),0)</f>
        <v>0</v>
      </c>
      <c r="J622" s="198">
        <f ca="1">IFERROR(__xludf.DUMMYFUNCTION("IMPORTRANGE(""https://docs.google.com/spreadsheets/d/1XL5vhW3sbDhbH9Cz0tuDiY8C3ctxq1tqvaCgkFb8cCA/edit?usp=sharing"",""สกลนคร!J517"")"),0)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IFERROR(__xludf.DUMMYFUNCTION("IMPORTRANGE(""https://docs.google.com/spreadsheets/d/1XL5vhW3sbDhbH9Cz0tuDiY8C3ctxq1tqvaCgkFb8cCA/edit?usp=sharing"",""สกลนคร!I518"")"),0)</f>
        <v>0</v>
      </c>
      <c r="J623" s="198">
        <f ca="1">IFERROR(__xludf.DUMMYFUNCTION("IMPORTRANGE(""https://docs.google.com/spreadsheets/d/1XL5vhW3sbDhbH9Cz0tuDiY8C3ctxq1tqvaCgkFb8cCA/edit?usp=sharing"",""สกลนคร!J518"")"),0)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IFERROR(__xludf.DUMMYFUNCTION("IMPORTRANGE(""https://docs.google.com/spreadsheets/d/1XL5vhW3sbDhbH9Cz0tuDiY8C3ctxq1tqvaCgkFb8cCA/edit?usp=sharing"",""สกลนคร!I519"")"),0)</f>
        <v>0</v>
      </c>
      <c r="J624" s="197">
        <f ca="1">IFERROR(__xludf.DUMMYFUNCTION("IMPORTRANGE(""https://docs.google.com/spreadsheets/d/1XL5vhW3sbDhbH9Cz0tuDiY8C3ctxq1tqvaCgkFb8cCA/edit?usp=sharing"",""สกลนคร!J519"")"),0)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IFERROR(__xludf.DUMMYFUNCTION("IMPORTRANGE(""https://docs.google.com/spreadsheets/d/1XL5vhW3sbDhbH9Cz0tuDiY8C3ctxq1tqvaCgkFb8cCA/edit?usp=sharing"",""สกลนคร!I520"")"),0)</f>
        <v>0</v>
      </c>
      <c r="J625" s="198">
        <f ca="1">IFERROR(__xludf.DUMMYFUNCTION("IMPORTRANGE(""https://docs.google.com/spreadsheets/d/1XL5vhW3sbDhbH9Cz0tuDiY8C3ctxq1tqvaCgkFb8cCA/edit?usp=sharing"",""สกลนคร!J520"")"),0)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IFERROR(__xludf.DUMMYFUNCTION("IMPORTRANGE(""https://docs.google.com/spreadsheets/d/1XL5vhW3sbDhbH9Cz0tuDiY8C3ctxq1tqvaCgkFb8cCA/edit?usp=sharing"",""สกลนคร!I521"")"),0)</f>
        <v>0</v>
      </c>
      <c r="J626" s="198">
        <f ca="1">IFERROR(__xludf.DUMMYFUNCTION("IMPORTRANGE(""https://docs.google.com/spreadsheets/d/1XL5vhW3sbDhbH9Cz0tuDiY8C3ctxq1tqvaCgkFb8cCA/edit?usp=sharing"",""สกลนคร!J521"")"),0)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9">
        <f ca="1">IFERROR(__xludf.DUMMYFUNCTION("IMPORTRANGE(""https://docs.google.com/spreadsheets/d/1XL5vhW3sbDhbH9Cz0tuDiY8C3ctxq1tqvaCgkFb8cCA/edit?usp=sharing"",""สกลนคร!J523"")"),1048840.48)</f>
        <v>1048840.48</v>
      </c>
      <c r="K628" s="350">
        <f t="shared" ref="K628:K635" ca="1" si="129">IF(I628&gt;0,J628*100/I628,0)</f>
        <v>11.631667859781535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IFERROR(__xludf.DUMMYFUNCTION("IMPORTRANGE(""https://docs.google.com/spreadsheets/d/1XL5vhW3sbDhbH9Cz0tuDiY8C3ctxq1tqvaCgkFb8cCA/edit?usp=sharing"",""สกลนคร!I524"")"),757)</f>
        <v>757</v>
      </c>
      <c r="J629" s="349">
        <f ca="1">IFERROR(__xludf.DUMMYFUNCTION("IMPORTRANGE(""https://docs.google.com/spreadsheets/d/1XL5vhW3sbDhbH9Cz0tuDiY8C3ctxq1tqvaCgkFb8cCA/edit?usp=sharing"",""สกลนคร!J524"")"),80)</f>
        <v>80</v>
      </c>
      <c r="K629" s="350">
        <f t="shared" ca="1" si="129"/>
        <v>10.568031704095112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IFERROR(__xludf.DUMMYFUNCTION("IMPORTRANGE(""https://docs.google.com/spreadsheets/d/1XL5vhW3sbDhbH9Cz0tuDiY8C3ctxq1tqvaCgkFb8cCA/edit?usp=sharing"",""สกลนคร!I525"")"),3296006.08)</f>
        <v>3296006.08</v>
      </c>
      <c r="J630" s="349">
        <f ca="1">IFERROR(__xludf.DUMMYFUNCTION("IMPORTRANGE(""https://docs.google.com/spreadsheets/d/1XL5vhW3sbDhbH9Cz0tuDiY8C3ctxq1tqvaCgkFb8cCA/edit?usp=sharing"",""สกลนคร!J525"")"),638706.39)</f>
        <v>638706.39</v>
      </c>
      <c r="K630" s="350">
        <f t="shared" ca="1" si="129"/>
        <v>19.378192105762135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IFERROR(__xludf.DUMMYFUNCTION("IMPORTRANGE(""https://docs.google.com/spreadsheets/d/1XL5vhW3sbDhbH9Cz0tuDiY8C3ctxq1tqvaCgkFb8cCA/edit?usp=sharing"",""สกลนคร!I526"")"),160)</f>
        <v>160</v>
      </c>
      <c r="J631" s="349">
        <f ca="1">IFERROR(__xludf.DUMMYFUNCTION("IMPORTRANGE(""https://docs.google.com/spreadsheets/d/1XL5vhW3sbDhbH9Cz0tuDiY8C3ctxq1tqvaCgkFb8cCA/edit?usp=sharing"",""สกลนคร!J526"")"),58)</f>
        <v>58</v>
      </c>
      <c r="K631" s="350">
        <f t="shared" ca="1" si="129"/>
        <v>36.25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IFERROR(__xludf.DUMMYFUNCTION("IMPORTRANGE(""https://docs.google.com/spreadsheets/d/1XL5vhW3sbDhbH9Cz0tuDiY8C3ctxq1tqvaCgkFb8cCA/edit?usp=sharing"",""สกลนคร!I527"")"),0)</f>
        <v>0</v>
      </c>
      <c r="J632" s="349">
        <f ca="1">IFERROR(__xludf.DUMMYFUNCTION("IMPORTRANGE(""https://docs.google.com/spreadsheets/d/1XL5vhW3sbDhbH9Cz0tuDiY8C3ctxq1tqvaCgkFb8cCA/edit?usp=sharing"",""สกลนคร!J527"")"),0)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IFERROR(__xludf.DUMMYFUNCTION("IMPORTRANGE(""https://docs.google.com/spreadsheets/d/1XL5vhW3sbDhbH9Cz0tuDiY8C3ctxq1tqvaCgkFb8cCA/edit?usp=sharing"",""สกลนคร!I528"")"),0)</f>
        <v>0</v>
      </c>
      <c r="J633" s="349">
        <f ca="1">IFERROR(__xludf.DUMMYFUNCTION("IMPORTRANGE(""https://docs.google.com/spreadsheets/d/1XL5vhW3sbDhbH9Cz0tuDiY8C3ctxq1tqvaCgkFb8cCA/edit?usp=sharing"",""สกลนคร!J528"")"),0)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IFERROR(__xludf.DUMMYFUNCTION("IMPORTRANGE(""https://docs.google.com/spreadsheets/d/1XL5vhW3sbDhbH9Cz0tuDiY8C3ctxq1tqvaCgkFb8cCA/edit?usp=sharing"",""สกลนคร!I529"")"),10000000)</f>
        <v>10000000</v>
      </c>
      <c r="J634" s="349">
        <f ca="1">IFERROR(__xludf.DUMMYFUNCTION("IMPORTRANGE(""https://docs.google.com/spreadsheets/d/1XL5vhW3sbDhbH9Cz0tuDiY8C3ctxq1tqvaCgkFb8cCA/edit?usp=sharing"",""สกลนคร!J529"")"),0)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IFERROR(__xludf.DUMMYFUNCTION("IMPORTRANGE(""https://docs.google.com/spreadsheets/d/1XL5vhW3sbDhbH9Cz0tuDiY8C3ctxq1tqvaCgkFb8cCA/edit?usp=sharing"",""สกลนคร!I530"")"),200)</f>
        <v>200</v>
      </c>
      <c r="J635" s="519">
        <f ca="1">IFERROR(__xludf.DUMMYFUNCTION("IMPORTRANGE(""https://docs.google.com/spreadsheets/d/1XL5vhW3sbDhbH9Cz0tuDiY8C3ctxq1tqvaCgkFb8cCA/edit?usp=sharing"",""สกลนคร!J530"")"),0)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K560" sqref="K560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266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7277111</v>
      </c>
      <c r="M8" s="25">
        <f t="shared" ca="1" si="0"/>
        <v>1799720</v>
      </c>
      <c r="N8" s="25">
        <f t="shared" ca="1" si="0"/>
        <v>2875635.87</v>
      </c>
      <c r="O8" s="24">
        <f t="shared" ref="O8:O16" ca="1" si="1">IF(L8&gt;0,N8*100/L8,0)</f>
        <v>39.516174344461696</v>
      </c>
      <c r="P8" s="24">
        <f t="shared" ref="P8:P16" ca="1" si="2">IF(M8&gt;0,N8*100/M8,0)</f>
        <v>159.78240337385816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7277111</v>
      </c>
      <c r="M10" s="32">
        <f t="shared" ca="1" si="4"/>
        <v>1799720</v>
      </c>
      <c r="N10" s="32">
        <f t="shared" ca="1" si="4"/>
        <v>2875635.87</v>
      </c>
      <c r="O10" s="31">
        <f t="shared" ca="1" si="1"/>
        <v>39.516174344461696</v>
      </c>
      <c r="P10" s="31">
        <f t="shared" ca="1" si="2"/>
        <v>159.78240337385816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6139311</v>
      </c>
      <c r="M12" s="40">
        <f t="shared" ca="1" si="6"/>
        <v>1799720</v>
      </c>
      <c r="N12" s="40">
        <f t="shared" ca="1" si="6"/>
        <v>1842689.87</v>
      </c>
      <c r="O12" s="40">
        <f t="shared" ca="1" si="1"/>
        <v>30.014603756024087</v>
      </c>
      <c r="P12" s="40">
        <f t="shared" ca="1" si="2"/>
        <v>102.38758640232925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1962000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4177311</v>
      </c>
      <c r="M14" s="40">
        <f t="shared" si="8"/>
        <v>0</v>
      </c>
      <c r="N14" s="40">
        <f t="shared" ca="1" si="8"/>
        <v>445964.87</v>
      </c>
      <c r="O14" s="43">
        <f t="shared" ca="1" si="1"/>
        <v>10.67588384010671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1137800</v>
      </c>
      <c r="M16" s="40">
        <f t="shared" si="10"/>
        <v>0</v>
      </c>
      <c r="N16" s="40">
        <f t="shared" ca="1" si="10"/>
        <v>1032946</v>
      </c>
      <c r="O16" s="52">
        <f t="shared" ca="1" si="1"/>
        <v>90.784496396554758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4435820</v>
      </c>
      <c r="M18" s="25">
        <f t="shared" ca="1" si="11"/>
        <v>1799720</v>
      </c>
      <c r="N18" s="25">
        <f t="shared" ca="1" si="11"/>
        <v>2429671</v>
      </c>
      <c r="O18" s="24">
        <f t="shared" ref="O18:O20" ca="1" si="12">IF(L18&gt;0,N18*100/L18,0)</f>
        <v>54.773886226221983</v>
      </c>
      <c r="P18" s="24">
        <f t="shared" ref="P18:P26" ca="1" si="13">IF(M18&gt;0,N18*100/M18,0)</f>
        <v>135.00272264574488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4435820</v>
      </c>
      <c r="M20" s="32">
        <f t="shared" ca="1" si="15"/>
        <v>1799720</v>
      </c>
      <c r="N20" s="32">
        <f t="shared" ca="1" si="15"/>
        <v>2429671</v>
      </c>
      <c r="O20" s="31">
        <f t="shared" ca="1" si="12"/>
        <v>54.773886226221983</v>
      </c>
      <c r="P20" s="31">
        <f t="shared" ca="1" si="13"/>
        <v>135.00272264574488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3298020</v>
      </c>
      <c r="M22" s="44">
        <f t="shared" ca="1" si="18"/>
        <v>1799720</v>
      </c>
      <c r="N22" s="43">
        <f t="shared" ca="1" si="18"/>
        <v>1396725</v>
      </c>
      <c r="O22" s="43">
        <f t="shared" ca="1" si="17"/>
        <v>42.350410246147689</v>
      </c>
      <c r="P22" s="43">
        <f t="shared" ca="1" si="13"/>
        <v>77.607905674215985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1962000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1336020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1137800</v>
      </c>
      <c r="M26" s="52">
        <f t="shared" si="22"/>
        <v>0</v>
      </c>
      <c r="N26" s="52">
        <f t="shared" ca="1" si="22"/>
        <v>1032946</v>
      </c>
      <c r="O26" s="52">
        <f t="shared" ca="1" si="17"/>
        <v>90.784496396554758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2841291</v>
      </c>
      <c r="M28" s="25">
        <f t="shared" si="23"/>
        <v>0</v>
      </c>
      <c r="N28" s="25">
        <f t="shared" ca="1" si="23"/>
        <v>445964.87</v>
      </c>
      <c r="O28" s="24">
        <f t="shared" ref="O28:O30" ca="1" si="24">IF(L28&gt;0,N28*100/L28,0)</f>
        <v>15.69585339903586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2841291</v>
      </c>
      <c r="M30" s="32">
        <f t="shared" si="27"/>
        <v>0</v>
      </c>
      <c r="N30" s="32">
        <f t="shared" ca="1" si="27"/>
        <v>445964.87</v>
      </c>
      <c r="O30" s="31">
        <f t="shared" ca="1" si="24"/>
        <v>15.69585339903586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2841291</v>
      </c>
      <c r="M32" s="43">
        <f t="shared" si="30"/>
        <v>0</v>
      </c>
      <c r="N32" s="43">
        <f t="shared" ca="1" si="30"/>
        <v>445964.87</v>
      </c>
      <c r="O32" s="43">
        <f t="shared" ca="1" si="29"/>
        <v>15.69585339903586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2841291</v>
      </c>
      <c r="M34" s="43">
        <f t="shared" si="32"/>
        <v>0</v>
      </c>
      <c r="N34" s="43">
        <f t="shared" ca="1" si="32"/>
        <v>445964.87</v>
      </c>
      <c r="O34" s="43">
        <f t="shared" ca="1" si="29"/>
        <v>15.69585339903586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4435820</v>
      </c>
      <c r="M37" s="57">
        <f t="shared" ca="1" si="33"/>
        <v>1799720</v>
      </c>
      <c r="N37" s="57">
        <f t="shared" ca="1" si="33"/>
        <v>2429671</v>
      </c>
      <c r="O37" s="58">
        <f t="shared" ca="1" si="29"/>
        <v>54.773886226221983</v>
      </c>
      <c r="P37" s="58">
        <f t="shared" ca="1" si="25"/>
        <v>135.00272264574488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1874100</v>
      </c>
      <c r="M41" s="81">
        <f t="shared" ca="1" si="34"/>
        <v>387000</v>
      </c>
      <c r="N41" s="81">
        <f t="shared" ca="1" si="34"/>
        <v>1290093</v>
      </c>
      <c r="O41" s="80">
        <f t="shared" ref="O41:O43" ca="1" si="35">IF(L41&gt;0,N41*100/L41,0)</f>
        <v>68.838002241075714</v>
      </c>
      <c r="P41" s="80">
        <f t="shared" ref="P41:P43" ca="1" si="36">IF(M41&gt;0,N41*100/M41,0)</f>
        <v>333.35736434108526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1874100</v>
      </c>
      <c r="M43" s="81">
        <f t="shared" ca="1" si="38"/>
        <v>387000</v>
      </c>
      <c r="N43" s="81">
        <f t="shared" ca="1" si="38"/>
        <v>1290093</v>
      </c>
      <c r="O43" s="80">
        <f t="shared" ca="1" si="35"/>
        <v>68.838002241075714</v>
      </c>
      <c r="P43" s="80">
        <f t="shared" ca="1" si="36"/>
        <v>333.35736434108526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774100</v>
      </c>
      <c r="M45" s="93">
        <f ca="1">IFERROR(__xludf.DUMMYFUNCTION("IMPORTRANGE(""https://docs.google.com/spreadsheets/d/1Yj_ptqi66GCucihVvJfMjLAmec39IyEx_6qawtMGysU/edit?usp=sharing"",""สบก!Q52"")"),387000)</f>
        <v>387000</v>
      </c>
      <c r="N45" s="93">
        <f ca="1">IFERROR(__xludf.DUMMYFUNCTION("IMPORTRANGE(""https://docs.google.com/spreadsheets/d/1Yj_ptqi66GCucihVvJfMjLAmec39IyEx_6qawtMGysU/edit?usp=sharing"",""สบก!R52"")"),294437)</f>
        <v>294437</v>
      </c>
      <c r="O45" s="94">
        <f ca="1">IF(L45&gt;0,N45*100/L45,0)</f>
        <v>38.036041855057483</v>
      </c>
      <c r="P45" s="94">
        <f ca="1">IF(M45&gt;0,N45*100/M45,0)</f>
        <v>76.081912144702841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IFERROR(__xludf.DUMMYFUNCTION("IMPORTRANGE(""https://docs.google.com/spreadsheets/d/1Yj_ptqi66GCucihVvJfMjLAmec39IyEx_6qawtMGysU/edit?usp=sharing"",""สบก!M52"")"),774100)</f>
        <v>774100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IFERROR(__xludf.DUMMYFUNCTION("IMPORTRANGE(""https://docs.google.com/spreadsheets/d/1Yj_ptqi66GCucihVvJfMjLAmec39IyEx_6qawtMGysU/edit?usp=sharing"",""สบก!N52"")"),0)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IFERROR(__xludf.DUMMYFUNCTION("IMPORTRANGE(""https://docs.google.com/spreadsheets/d/1Yj_ptqi66GCucihVvJfMjLAmec39IyEx_6qawtMGysU/edit?usp=sharing"",""สบก!O52"")"),1100000)</f>
        <v>1100000</v>
      </c>
      <c r="M49" s="103"/>
      <c r="N49" s="93">
        <f ca="1">IFERROR(__xludf.DUMMYFUNCTION("IMPORTRANGE(""https://docs.google.com/spreadsheets/d/1Yj_ptqi66GCucihVvJfMjLAmec39IyEx_6qawtMGysU/edit?usp=sharing"",""สบก!S52"")"),995656)</f>
        <v>995656</v>
      </c>
      <c r="O49" s="103">
        <f ca="1">IF(L49&gt;0,N49*100/L49,0)</f>
        <v>90.514181818181825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428400</v>
      </c>
      <c r="M53" s="127">
        <f t="shared" ca="1" si="39"/>
        <v>227340</v>
      </c>
      <c r="N53" s="127">
        <f t="shared" ca="1" si="39"/>
        <v>152515</v>
      </c>
      <c r="O53" s="126">
        <f t="shared" ref="O53:O55" ca="1" si="40">IF(L53&gt;0,N53*100/L53,0)</f>
        <v>35.601073762838467</v>
      </c>
      <c r="P53" s="126">
        <f t="shared" ref="P53:P55" ca="1" si="41">IF(M53&gt;0,N53*100/M53,0)</f>
        <v>67.086742324272009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428400</v>
      </c>
      <c r="M55" s="127">
        <f t="shared" ca="1" si="43"/>
        <v>227340</v>
      </c>
      <c r="N55" s="127">
        <f t="shared" ca="1" si="43"/>
        <v>152515</v>
      </c>
      <c r="O55" s="126">
        <f t="shared" ca="1" si="40"/>
        <v>35.601073762838467</v>
      </c>
      <c r="P55" s="126">
        <f t="shared" ca="1" si="41"/>
        <v>67.086742324272009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428400</v>
      </c>
      <c r="M57" s="93">
        <f ca="1">IFERROR(__xludf.DUMMYFUNCTION("IMPORTRANGE(""https://docs.google.com/spreadsheets/d/1Yj_ptqi66GCucihVvJfMjLAmec39IyEx_6qawtMGysU/edit?usp=sharing"",""สบก!Z52"")"),227340)</f>
        <v>227340</v>
      </c>
      <c r="N57" s="93">
        <f ca="1">IFERROR(__xludf.DUMMYFUNCTION("IMPORTRANGE(""https://docs.google.com/spreadsheets/d/1Yj_ptqi66GCucihVvJfMjLAmec39IyEx_6qawtMGysU/edit?usp=sharing"",""สบก!AA52"")"),152515)</f>
        <v>152515</v>
      </c>
      <c r="O57" s="94">
        <f ca="1">IF(L57&gt;0,N57*100/L57,0)</f>
        <v>35.601073762838467</v>
      </c>
      <c r="P57" s="94">
        <f ca="1">IF(M57&gt;0,N57*100/M57,0)</f>
        <v>67.086742324272009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IFERROR(__xludf.DUMMYFUNCTION("IMPORTRANGE(""https://docs.google.com/spreadsheets/d/1Yj_ptqi66GCucihVvJfMjLAmec39IyEx_6qawtMGysU/edit?usp=sharing"",""สบก!V52"")"),428400)</f>
        <v>428400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IFERROR(__xludf.DUMMYFUNCTION("IMPORTRANGE(""https://docs.google.com/spreadsheets/d/1Yj_ptqi66GCucihVvJfMjLAmec39IyEx_6qawtMGysU/edit?usp=sharing"",""สบก!W52"")"),0)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IFERROR(__xludf.DUMMYFUNCTION("IMPORTRANGE(""https://docs.google.com/spreadsheets/d/1Yj_ptqi66GCucihVvJfMjLAmec39IyEx_6qawtMGysU/edit?usp=sharing"",""สบก!X52"")"),0)</f>
        <v>0</v>
      </c>
      <c r="M61" s="103"/>
      <c r="N61" s="93">
        <f ca="1">IFERROR(__xludf.DUMMYFUNCTION("IMPORTRANGE(""https://docs.google.com/spreadsheets/d/1Yj_ptqi66GCucihVvJfMjLAmec39IyEx_6qawtMGysU/edit?usp=sharing"",""สบก!AB52"")"),0)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IFERROR(__xludf.DUMMYFUNCTION("IMPORTRANGE(""https://docs.google.com/spreadsheets/d/1XL5vhW3sbDhbH9Cz0tuDiY8C3ctxq1tqvaCgkFb8cCA/edit?usp=sharing"",""สุรินทร์!I9"")"),0)</f>
        <v>0</v>
      </c>
      <c r="J64" s="148">
        <f ca="1">IFERROR(__xludf.DUMMYFUNCTION("IMPORTRANGE(""https://docs.google.com/spreadsheets/d/1XL5vhW3sbDhbH9Cz0tuDiY8C3ctxq1tqvaCgkFb8cCA/edit?usp=sharing"",""สุรินทร์!J9"")"),0)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IFERROR(__xludf.DUMMYFUNCTION("IMPORTRANGE(""https://docs.google.com/spreadsheets/d/1XL5vhW3sbDhbH9Cz0tuDiY8C3ctxq1tqvaCgkFb8cCA/edit?usp=sharing"",""สุรินทร์!I10"")"),0)</f>
        <v>0</v>
      </c>
      <c r="J65" s="148">
        <f ca="1">IFERROR(__xludf.DUMMYFUNCTION("IMPORTRANGE(""https://docs.google.com/spreadsheets/d/1XL5vhW3sbDhbH9Cz0tuDiY8C3ctxq1tqvaCgkFb8cCA/edit?usp=sharing"",""สุรินทร์!J10"")"),0)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IFERROR(__xludf.DUMMYFUNCTION("IMPORTRANGE(""https://docs.google.com/spreadsheets/d/1Yj_ptqi66GCucihVvJfMjLAmec39IyEx_6qawtMGysU/edit?usp=sharing"",""สบก!AI52"")"),0)</f>
        <v>0</v>
      </c>
      <c r="N70" s="177">
        <f ca="1">IFERROR(__xludf.DUMMYFUNCTION("IMPORTRANGE(""https://docs.google.com/spreadsheets/d/1Yj_ptqi66GCucihVvJfMjLAmec39IyEx_6qawtMGysU/edit?usp=sharing"",""สบก!AJ52"")"),0)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IFERROR(__xludf.DUMMYFUNCTION("IMPORTRANGE(""https://docs.google.com/spreadsheets/d/1Yj_ptqi66GCucihVvJfMjLAmec39IyEx_6qawtMGysU/edit?usp=sharing"",""สบก!AE52"")"),0)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IFERROR(__xludf.DUMMYFUNCTION("IMPORTRANGE(""https://docs.google.com/spreadsheets/d/1Yj_ptqi66GCucihVvJfMjLAmec39IyEx_6qawtMGysU/edit?usp=sharing"",""สบก!AF52"")"),0)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IFERROR(__xludf.DUMMYFUNCTION("IMPORTRANGE(""https://docs.google.com/spreadsheets/d/1Yj_ptqi66GCucihVvJfMjLAmec39IyEx_6qawtMGysU/edit?usp=sharing"",""สบก!AG52"")"),0)</f>
        <v>0</v>
      </c>
      <c r="M74" s="103"/>
      <c r="N74" s="93">
        <f ca="1">IFERROR(__xludf.DUMMYFUNCTION("IMPORTRANGE(""https://docs.google.com/spreadsheets/d/1Yj_ptqi66GCucihVvJfMjLAmec39IyEx_6qawtMGysU/edit?usp=sharing"",""สบก!AK52"")"),0)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IFERROR(__xludf.DUMMYFUNCTION("IMPORTRANGE(""https://docs.google.com/spreadsheets/d/1XL5vhW3sbDhbH9Cz0tuDiY8C3ctxq1tqvaCgkFb8cCA/edit?usp=sharing"",""สุรินทร์!J16"")"),0)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IFERROR(__xludf.DUMMYFUNCTION("IMPORTRANGE(""https://docs.google.com/spreadsheets/d/1XL5vhW3sbDhbH9Cz0tuDiY8C3ctxq1tqvaCgkFb8cCA/edit?usp=sharing"",""สุรินทร์!J17"")"),0)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IFERROR(__xludf.DUMMYFUNCTION("IMPORTRANGE(""https://docs.google.com/spreadsheets/d/1XL5vhW3sbDhbH9Cz0tuDiY8C3ctxq1tqvaCgkFb8cCA/edit?usp=sharing"",""สุรินทร์!J18"")"),0)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IFERROR(__xludf.DUMMYFUNCTION("IMPORTRANGE(""https://docs.google.com/spreadsheets/d/1XL5vhW3sbDhbH9Cz0tuDiY8C3ctxq1tqvaCgkFb8cCA/edit?usp=sharing"",""สุรินทร์!J19"")"),0)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IFERROR(__xludf.DUMMYFUNCTION("IMPORTRANGE(""https://docs.google.com/spreadsheets/d/1XL5vhW3sbDhbH9Cz0tuDiY8C3ctxq1tqvaCgkFb8cCA/edit?usp=sharing"",""สุรินทร์!I20"")"),0)</f>
        <v>0</v>
      </c>
      <c r="J80" s="210">
        <f ca="1">IFERROR(__xludf.DUMMYFUNCTION("IMPORTRANGE(""https://docs.google.com/spreadsheets/d/1XL5vhW3sbDhbH9Cz0tuDiY8C3ctxq1tqvaCgkFb8cCA/edit?usp=sharing"",""สุรินทร์!J20"")"),0)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IFERROR(__xludf.DUMMYFUNCTION("IMPORTRANGE(""https://docs.google.com/spreadsheets/d/1XL5vhW3sbDhbH9Cz0tuDiY8C3ctxq1tqvaCgkFb8cCA/edit?usp=sharing"",""สุรินทร์!I21"")"),0)</f>
        <v>0</v>
      </c>
      <c r="J81" s="210">
        <f ca="1">IFERROR(__xludf.DUMMYFUNCTION("IMPORTRANGE(""https://docs.google.com/spreadsheets/d/1XL5vhW3sbDhbH9Cz0tuDiY8C3ctxq1tqvaCgkFb8cCA/edit?usp=sharing"",""สุรินทร์!J21"")"),0)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IFERROR(__xludf.DUMMYFUNCTION("IMPORTRANGE(""https://docs.google.com/spreadsheets/d/1XL5vhW3sbDhbH9Cz0tuDiY8C3ctxq1tqvaCgkFb8cCA/edit?usp=sharing"",""สุรินทร์!I22"")"),0)</f>
        <v>0</v>
      </c>
      <c r="J82" s="213">
        <f ca="1">IFERROR(__xludf.DUMMYFUNCTION("IMPORTRANGE(""https://docs.google.com/spreadsheets/d/1XL5vhW3sbDhbH9Cz0tuDiY8C3ctxq1tqvaCgkFb8cCA/edit?usp=sharing"",""สุรินทร์!J22"")"),0)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IFERROR(__xludf.DUMMYFUNCTION("IMPORTRANGE(""https://docs.google.com/spreadsheets/d/1XL5vhW3sbDhbH9Cz0tuDiY8C3ctxq1tqvaCgkFb8cCA/edit?usp=sharing"",""สุรินทร์!I23"")"),0)</f>
        <v>0</v>
      </c>
      <c r="J83" s="213">
        <f ca="1">IFERROR(__xludf.DUMMYFUNCTION("IMPORTRANGE(""https://docs.google.com/spreadsheets/d/1XL5vhW3sbDhbH9Cz0tuDiY8C3ctxq1tqvaCgkFb8cCA/edit?usp=sharing"",""สุรินทร์!J23"")"),0)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IFERROR(__xludf.DUMMYFUNCTION("IMPORTRANGE(""https://docs.google.com/spreadsheets/d/1XL5vhW3sbDhbH9Cz0tuDiY8C3ctxq1tqvaCgkFb8cCA/edit?usp=sharing"",""สุรินทร์!I24"")"),0)</f>
        <v>0</v>
      </c>
      <c r="J84" s="198">
        <f ca="1">IFERROR(__xludf.DUMMYFUNCTION("IMPORTRANGE(""https://docs.google.com/spreadsheets/d/1XL5vhW3sbDhbH9Cz0tuDiY8C3ctxq1tqvaCgkFb8cCA/edit?usp=sharing"",""สุรินทร์!J24"")"),0)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IFERROR(__xludf.DUMMYFUNCTION("IMPORTRANGE(""https://docs.google.com/spreadsheets/d/1XL5vhW3sbDhbH9Cz0tuDiY8C3ctxq1tqvaCgkFb8cCA/edit?usp=sharing"",""สุรินทร์!I25"")"),0)</f>
        <v>0</v>
      </c>
      <c r="J85" s="198">
        <f ca="1">IFERROR(__xludf.DUMMYFUNCTION("IMPORTRANGE(""https://docs.google.com/spreadsheets/d/1XL5vhW3sbDhbH9Cz0tuDiY8C3ctxq1tqvaCgkFb8cCA/edit?usp=sharing"",""สุรินทร์!J25"")"),0)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IFERROR(__xludf.DUMMYFUNCTION("IMPORTRANGE(""https://docs.google.com/spreadsheets/d/1XL5vhW3sbDhbH9Cz0tuDiY8C3ctxq1tqvaCgkFb8cCA/edit?usp=sharing"",""สุรินทร์!I26"")"),0)</f>
        <v>0</v>
      </c>
      <c r="J86" s="213">
        <f ca="1">IFERROR(__xludf.DUMMYFUNCTION("IMPORTRANGE(""https://docs.google.com/spreadsheets/d/1XL5vhW3sbDhbH9Cz0tuDiY8C3ctxq1tqvaCgkFb8cCA/edit?usp=sharing"",""สุรินทร์!J26"")"),0)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IFERROR(__xludf.DUMMYFUNCTION("IMPORTRANGE(""https://docs.google.com/spreadsheets/d/1XL5vhW3sbDhbH9Cz0tuDiY8C3ctxq1tqvaCgkFb8cCA/edit?usp=sharing"",""สุรินทร์!I27"")"),0)</f>
        <v>0</v>
      </c>
      <c r="J87" s="213">
        <f ca="1">IFERROR(__xludf.DUMMYFUNCTION("IMPORTRANGE(""https://docs.google.com/spreadsheets/d/1XL5vhW3sbDhbH9Cz0tuDiY8C3ctxq1tqvaCgkFb8cCA/edit?usp=sharing"",""สุรินทร์!J27"")"),0)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IFERROR(__xludf.DUMMYFUNCTION("IMPORTRANGE(""https://docs.google.com/spreadsheets/d/1XL5vhW3sbDhbH9Cz0tuDiY8C3ctxq1tqvaCgkFb8cCA/edit?usp=sharing"",""สุรินทร์!I28"")"),0)</f>
        <v>0</v>
      </c>
      <c r="J88" s="213">
        <f ca="1">IFERROR(__xludf.DUMMYFUNCTION("IMPORTRANGE(""https://docs.google.com/spreadsheets/d/1XL5vhW3sbDhbH9Cz0tuDiY8C3ctxq1tqvaCgkFb8cCA/edit?usp=sharing"",""สุรินทร์!J28"")"),0)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IFERROR(__xludf.DUMMYFUNCTION("IMPORTRANGE(""https://docs.google.com/spreadsheets/d/1XL5vhW3sbDhbH9Cz0tuDiY8C3ctxq1tqvaCgkFb8cCA/edit?usp=sharing"",""สุรินทร์!J29"")"),0)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IFERROR(__xludf.DUMMYFUNCTION("IMPORTRANGE(""https://docs.google.com/spreadsheets/d/1XL5vhW3sbDhbH9Cz0tuDiY8C3ctxq1tqvaCgkFb8cCA/edit?usp=sharing"",""สุรินทร์!J30"")"),0)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IFERROR(__xludf.DUMMYFUNCTION("IMPORTRANGE(""https://docs.google.com/spreadsheets/d/1XL5vhW3sbDhbH9Cz0tuDiY8C3ctxq1tqvaCgkFb8cCA/edit?usp=sharing"",""สุรินทร์!I32"")"),0)</f>
        <v>0</v>
      </c>
      <c r="J92" s="148">
        <f ca="1">IFERROR(__xludf.DUMMYFUNCTION("IMPORTRANGE(""https://docs.google.com/spreadsheets/d/1XL5vhW3sbDhbH9Cz0tuDiY8C3ctxq1tqvaCgkFb8cCA/edit?usp=sharing"",""สุรินทร์!J32"")"),0)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IFERROR(__xludf.DUMMYFUNCTION("IMPORTRANGE(""https://docs.google.com/spreadsheets/d/1XL5vhW3sbDhbH9Cz0tuDiY8C3ctxq1tqvaCgkFb8cCA/edit?usp=sharing"",""สุรินทร์!I33"")"),0)</f>
        <v>0</v>
      </c>
      <c r="J93" s="148">
        <f ca="1">IFERROR(__xludf.DUMMYFUNCTION("IMPORTRANGE(""https://docs.google.com/spreadsheets/d/1XL5vhW3sbDhbH9Cz0tuDiY8C3ctxq1tqvaCgkFb8cCA/edit?usp=sharing"",""สุรินทร์!J33"")"),0)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IFERROR(__xludf.DUMMYFUNCTION("IMPORTRANGE(""https://docs.google.com/spreadsheets/d/1Yj_ptqi66GCucihVvJfMjLAmec39IyEx_6qawtMGysU/edit?usp=sharing"",""สบก!AR52"")"),0)</f>
        <v>0</v>
      </c>
      <c r="N98" s="177">
        <f ca="1">IFERROR(__xludf.DUMMYFUNCTION("IMPORTRANGE(""https://docs.google.com/spreadsheets/d/1Yj_ptqi66GCucihVvJfMjLAmec39IyEx_6qawtMGysU/edit?usp=sharing"",""สบก!AS52"")"),0)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IFERROR(__xludf.DUMMYFUNCTION("IMPORTRANGE(""https://docs.google.com/spreadsheets/d/1Yj_ptqi66GCucihVvJfMjLAmec39IyEx_6qawtMGysU/edit?usp=sharing"",""สบก!AN52"")"),0)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IFERROR(__xludf.DUMMYFUNCTION("IMPORTRANGE(""https://docs.google.com/spreadsheets/d/1Yj_ptqi66GCucihVvJfMjLAmec39IyEx_6qawtMGysU/edit?usp=sharing"",""สบก!AO52"")"),0)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IFERROR(__xludf.DUMMYFUNCTION("IMPORTRANGE(""https://docs.google.com/spreadsheets/d/1Yj_ptqi66GCucihVvJfMjLAmec39IyEx_6qawtMGysU/edit?usp=sharing"",""สบก!AP52"")"),0)</f>
        <v>0</v>
      </c>
      <c r="M102" s="103"/>
      <c r="N102" s="93">
        <f ca="1">IFERROR(__xludf.DUMMYFUNCTION("IMPORTRANGE(""https://docs.google.com/spreadsheets/d/1Yj_ptqi66GCucihVvJfMjLAmec39IyEx_6qawtMGysU/edit?usp=sharing"",""สบก!AT52"")"),0)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IFERROR(__xludf.DUMMYFUNCTION("IMPORTRANGE(""https://docs.google.com/spreadsheets/d/1XL5vhW3sbDhbH9Cz0tuDiY8C3ctxq1tqvaCgkFb8cCA/edit?usp=sharing"",""สุรินทร์!J39"")"),0)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IFERROR(__xludf.DUMMYFUNCTION("IMPORTRANGE(""https://docs.google.com/spreadsheets/d/1XL5vhW3sbDhbH9Cz0tuDiY8C3ctxq1tqvaCgkFb8cCA/edit?usp=sharing"",""สุรินทร์!J40"")"),0)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IFERROR(__xludf.DUMMYFUNCTION("IMPORTRANGE(""https://docs.google.com/spreadsheets/d/1XL5vhW3sbDhbH9Cz0tuDiY8C3ctxq1tqvaCgkFb8cCA/edit?usp=sharing"",""สุรินทร์!J41"")"),0)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IFERROR(__xludf.DUMMYFUNCTION("IMPORTRANGE(""https://docs.google.com/spreadsheets/d/1XL5vhW3sbDhbH9Cz0tuDiY8C3ctxq1tqvaCgkFb8cCA/edit?usp=sharing"",""สุรินทร์!J42"")"),0)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IFERROR(__xludf.DUMMYFUNCTION("IMPORTRANGE(""https://docs.google.com/spreadsheets/d/1XL5vhW3sbDhbH9Cz0tuDiY8C3ctxq1tqvaCgkFb8cCA/edit?usp=sharing"",""สุรินทร์!I43"")"),0)</f>
        <v>0</v>
      </c>
      <c r="J108" s="213">
        <f ca="1">IFERROR(__xludf.DUMMYFUNCTION("IMPORTRANGE(""https://docs.google.com/spreadsheets/d/1XL5vhW3sbDhbH9Cz0tuDiY8C3ctxq1tqvaCgkFb8cCA/edit?usp=sharing"",""สุรินทร์!J43"")"),0)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IFERROR(__xludf.DUMMYFUNCTION("IMPORTRANGE(""https://docs.google.com/spreadsheets/d/1XL5vhW3sbDhbH9Cz0tuDiY8C3ctxq1tqvaCgkFb8cCA/edit?usp=sharing"",""สุรินทร์!I44"")"),0)</f>
        <v>0</v>
      </c>
      <c r="J109" s="213">
        <f ca="1">IFERROR(__xludf.DUMMYFUNCTION("IMPORTRANGE(""https://docs.google.com/spreadsheets/d/1XL5vhW3sbDhbH9Cz0tuDiY8C3ctxq1tqvaCgkFb8cCA/edit?usp=sharing"",""สุรินทร์!J44"")"),0)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IFERROR(__xludf.DUMMYFUNCTION("IMPORTRANGE(""https://docs.google.com/spreadsheets/d/1XL5vhW3sbDhbH9Cz0tuDiY8C3ctxq1tqvaCgkFb8cCA/edit?usp=sharing"",""สุรินทร์!I45"")"),0)</f>
        <v>0</v>
      </c>
      <c r="J110" s="213">
        <f ca="1">IFERROR(__xludf.DUMMYFUNCTION("IMPORTRANGE(""https://docs.google.com/spreadsheets/d/1XL5vhW3sbDhbH9Cz0tuDiY8C3ctxq1tqvaCgkFb8cCA/edit?usp=sharing"",""สุรินทร์!J45"")"),0)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IFERROR(__xludf.DUMMYFUNCTION("IMPORTRANGE(""https://docs.google.com/spreadsheets/d/1XL5vhW3sbDhbH9Cz0tuDiY8C3ctxq1tqvaCgkFb8cCA/edit?usp=sharing"",""สุรินทร์!I46"")"),0)</f>
        <v>0</v>
      </c>
      <c r="J111" s="213">
        <f ca="1">IFERROR(__xludf.DUMMYFUNCTION("IMPORTRANGE(""https://docs.google.com/spreadsheets/d/1XL5vhW3sbDhbH9Cz0tuDiY8C3ctxq1tqvaCgkFb8cCA/edit?usp=sharing"",""สุรินทร์!J46"")"),0)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IFERROR(__xludf.DUMMYFUNCTION("IMPORTRANGE(""https://docs.google.com/spreadsheets/d/1XL5vhW3sbDhbH9Cz0tuDiY8C3ctxq1tqvaCgkFb8cCA/edit?usp=sharing"",""สุรินทร์!I47"")"),0)</f>
        <v>0</v>
      </c>
      <c r="J112" s="213">
        <f ca="1">IFERROR(__xludf.DUMMYFUNCTION("IMPORTRANGE(""https://docs.google.com/spreadsheets/d/1XL5vhW3sbDhbH9Cz0tuDiY8C3ctxq1tqvaCgkFb8cCA/edit?usp=sharing"",""สุรินทร์!J47"")"),0)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IFERROR(__xludf.DUMMYFUNCTION("IMPORTRANGE(""https://docs.google.com/spreadsheets/d/1XL5vhW3sbDhbH9Cz0tuDiY8C3ctxq1tqvaCgkFb8cCA/edit?usp=sharing"",""สุรินทร์!I48"")"),0)</f>
        <v>0</v>
      </c>
      <c r="J113" s="213">
        <f ca="1">IFERROR(__xludf.DUMMYFUNCTION("IMPORTRANGE(""https://docs.google.com/spreadsheets/d/1XL5vhW3sbDhbH9Cz0tuDiY8C3ctxq1tqvaCgkFb8cCA/edit?usp=sharing"",""สุรินทร์!J48"")"),0)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IFERROR(__xludf.DUMMYFUNCTION("IMPORTRANGE(""https://docs.google.com/spreadsheets/d/1XL5vhW3sbDhbH9Cz0tuDiY8C3ctxq1tqvaCgkFb8cCA/edit?usp=sharing"",""สุรินทร์!J49"")"),0)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IFERROR(__xludf.DUMMYFUNCTION("IMPORTRANGE(""https://docs.google.com/spreadsheets/d/1XL5vhW3sbDhbH9Cz0tuDiY8C3ctxq1tqvaCgkFb8cCA/edit?usp=sharing"",""สุรินทร์!J50"")"),0)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IFERROR(__xludf.DUMMYFUNCTION("IMPORTRANGE(""https://docs.google.com/spreadsheets/d/1XL5vhW3sbDhbH9Cz0tuDiY8C3ctxq1tqvaCgkFb8cCA/edit?usp=sharing"",""สุรินทร์!I52"")"),0)</f>
        <v>0</v>
      </c>
      <c r="J117" s="148">
        <f ca="1">IFERROR(__xludf.DUMMYFUNCTION("IMPORTRANGE(""https://docs.google.com/spreadsheets/d/1XL5vhW3sbDhbH9Cz0tuDiY8C3ctxq1tqvaCgkFb8cCA/edit?usp=sharing"",""สุรินทร์!J52"")"),0)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IFERROR(__xludf.DUMMYFUNCTION("IMPORTRANGE(""https://docs.google.com/spreadsheets/d/1Yj_ptqi66GCucihVvJfMjLAmec39IyEx_6qawtMGysU/edit?usp=sharing"",""สบก!BA52"")"),0)</f>
        <v>0</v>
      </c>
      <c r="N122" s="177">
        <f ca="1">IFERROR(__xludf.DUMMYFUNCTION("IMPORTRANGE(""https://docs.google.com/spreadsheets/d/1Yj_ptqi66GCucihVvJfMjLAmec39IyEx_6qawtMGysU/edit?usp=sharing"",""สบก!BB52"")"),0)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IFERROR(__xludf.DUMMYFUNCTION("IMPORTRANGE(""https://docs.google.com/spreadsheets/d/1Yj_ptqi66GCucihVvJfMjLAmec39IyEx_6qawtMGysU/edit?usp=sharing"",""สบก!AW52"")"),0)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IFERROR(__xludf.DUMMYFUNCTION("IMPORTRANGE(""https://docs.google.com/spreadsheets/d/1Yj_ptqi66GCucihVvJfMjLAmec39IyEx_6qawtMGysU/edit?usp=sharing"",""สบก!AX52"")"),0)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IFERROR(__xludf.DUMMYFUNCTION("IMPORTRANGE(""https://docs.google.com/spreadsheets/d/1Yj_ptqi66GCucihVvJfMjLAmec39IyEx_6qawtMGysU/edit?usp=sharing"",""สบก!AY52"")"),0)</f>
        <v>0</v>
      </c>
      <c r="M126" s="103"/>
      <c r="N126" s="93">
        <f ca="1">IFERROR(__xludf.DUMMYFUNCTION("IMPORTRANGE(""https://docs.google.com/spreadsheets/d/1Yj_ptqi66GCucihVvJfMjLAmec39IyEx_6qawtMGysU/edit?usp=sharing"",""สบก!BC52"")"),0)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IFERROR(__xludf.DUMMYFUNCTION("IMPORTRANGE(""https://docs.google.com/spreadsheets/d/1XL5vhW3sbDhbH9Cz0tuDiY8C3ctxq1tqvaCgkFb8cCA/edit?usp=sharing"",""สุรินทร์!J58"")"),0)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IFERROR(__xludf.DUMMYFUNCTION("IMPORTRANGE(""https://docs.google.com/spreadsheets/d/1XL5vhW3sbDhbH9Cz0tuDiY8C3ctxq1tqvaCgkFb8cCA/edit?usp=sharing"",""สุรินทร์!J59"")"),0)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IFERROR(__xludf.DUMMYFUNCTION("IMPORTRANGE(""https://docs.google.com/spreadsheets/d/1XL5vhW3sbDhbH9Cz0tuDiY8C3ctxq1tqvaCgkFb8cCA/edit?usp=sharing"",""สุรินทร์!J60"")"),0)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IFERROR(__xludf.DUMMYFUNCTION("IMPORTRANGE(""https://docs.google.com/spreadsheets/d/1XL5vhW3sbDhbH9Cz0tuDiY8C3ctxq1tqvaCgkFb8cCA/edit?usp=sharing"",""สุรินทร์!J61"")"),0)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IFERROR(__xludf.DUMMYFUNCTION("IMPORTRANGE(""https://docs.google.com/spreadsheets/d/1XL5vhW3sbDhbH9Cz0tuDiY8C3ctxq1tqvaCgkFb8cCA/edit?usp=sharing"",""สุรินทร์!I62"")"),0)</f>
        <v>0</v>
      </c>
      <c r="J132" s="213">
        <f ca="1">IFERROR(__xludf.DUMMYFUNCTION("IMPORTRANGE(""https://docs.google.com/spreadsheets/d/1XL5vhW3sbDhbH9Cz0tuDiY8C3ctxq1tqvaCgkFb8cCA/edit?usp=sharing"",""สุรินทร์!J62"")"),0)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IFERROR(__xludf.DUMMYFUNCTION("IMPORTRANGE(""https://docs.google.com/spreadsheets/d/1XL5vhW3sbDhbH9Cz0tuDiY8C3ctxq1tqvaCgkFb8cCA/edit?usp=sharing"",""สุรินทร์!I63"")"),0)</f>
        <v>0</v>
      </c>
      <c r="J133" s="213">
        <f ca="1">IFERROR(__xludf.DUMMYFUNCTION("IMPORTRANGE(""https://docs.google.com/spreadsheets/d/1XL5vhW3sbDhbH9Cz0tuDiY8C3ctxq1tqvaCgkFb8cCA/edit?usp=sharing"",""สุรินทร์!J63"")"),0)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IFERROR(__xludf.DUMMYFUNCTION("IMPORTRANGE(""https://docs.google.com/spreadsheets/d/1XL5vhW3sbDhbH9Cz0tuDiY8C3ctxq1tqvaCgkFb8cCA/edit?usp=sharing"",""สุรินทร์!J64"")"),0)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IFERROR(__xludf.DUMMYFUNCTION("IMPORTRANGE(""https://docs.google.com/spreadsheets/d/1XL5vhW3sbDhbH9Cz0tuDiY8C3ctxq1tqvaCgkFb8cCA/edit?usp=sharing"",""สุรินทร์!J65"")"),0)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IFERROR(__xludf.DUMMYFUNCTION("IMPORTRANGE(""https://docs.google.com/spreadsheets/d/1XL5vhW3sbDhbH9Cz0tuDiY8C3ctxq1tqvaCgkFb8cCA/edit?usp=sharing"",""สุรินทร์!I68"")"),0)</f>
        <v>0</v>
      </c>
      <c r="J138" s="276">
        <f ca="1">IFERROR(__xludf.DUMMYFUNCTION("IMPORTRANGE(""https://docs.google.com/spreadsheets/d/1XL5vhW3sbDhbH9Cz0tuDiY8C3ctxq1tqvaCgkFb8cCA/edit?usp=sharing"",""สุรินทร์!J68"")"),0)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117900</v>
      </c>
      <c r="M140" s="158">
        <f t="shared" ca="1" si="64"/>
        <v>85750</v>
      </c>
      <c r="N140" s="158">
        <f t="shared" ca="1" si="64"/>
        <v>65070</v>
      </c>
      <c r="O140" s="157">
        <f t="shared" ref="O140:O142" ca="1" si="65">IF(L140&gt;0,N140*100/L140,0)</f>
        <v>55.190839694656489</v>
      </c>
      <c r="P140" s="157">
        <f t="shared" ref="P140:P142" ca="1" si="66">IF(M140&gt;0,N140*100/M140,0)</f>
        <v>75.883381924198247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117900</v>
      </c>
      <c r="M142" s="163">
        <f t="shared" ca="1" si="68"/>
        <v>85750</v>
      </c>
      <c r="N142" s="163">
        <f t="shared" ca="1" si="68"/>
        <v>65070</v>
      </c>
      <c r="O142" s="162">
        <f t="shared" ca="1" si="65"/>
        <v>55.190839694656489</v>
      </c>
      <c r="P142" s="162">
        <f t="shared" ca="1" si="66"/>
        <v>75.883381924198247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117900</v>
      </c>
      <c r="M144" s="176">
        <f ca="1">IFERROR(__xludf.DUMMYFUNCTION("IMPORTRANGE(""https://docs.google.com/spreadsheets/d/1Yj_ptqi66GCucihVvJfMjLAmec39IyEx_6qawtMGysU/edit?usp=sharing"",""สบก!BJ52"")"),85750)</f>
        <v>85750</v>
      </c>
      <c r="N144" s="177">
        <f ca="1">IFERROR(__xludf.DUMMYFUNCTION("IMPORTRANGE(""https://docs.google.com/spreadsheets/d/1Yj_ptqi66GCucihVvJfMjLAmec39IyEx_6qawtMGysU/edit?usp=sharing"",""สบก!BK52"")"),65070)</f>
        <v>65070</v>
      </c>
      <c r="O144" s="178">
        <f ca="1">IF(L144&gt;0,N144*100/L144,0)</f>
        <v>55.190839694656489</v>
      </c>
      <c r="P144" s="178">
        <f ca="1">IF(M144&gt;0,N144*100/M144,0)</f>
        <v>75.883381924198247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IFERROR(__xludf.DUMMYFUNCTION("IMPORTRANGE(""https://docs.google.com/spreadsheets/d/1Yj_ptqi66GCucihVvJfMjLAmec39IyEx_6qawtMGysU/edit?usp=sharing"",""สบก!BF52"")"),0)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IFERROR(__xludf.DUMMYFUNCTION("IMPORTRANGE(""https://docs.google.com/spreadsheets/d/1Yj_ptqi66GCucihVvJfMjLAmec39IyEx_6qawtMGysU/edit?usp=sharing"",""สบก!BG52"")"),117900)</f>
        <v>117900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IFERROR(__xludf.DUMMYFUNCTION("IMPORTRANGE(""https://docs.google.com/spreadsheets/d/1Yj_ptqi66GCucihVvJfMjLAmec39IyEx_6qawtMGysU/edit?usp=sharing"",""สบก!BH52"")"),0)</f>
        <v>0</v>
      </c>
      <c r="M148" s="103"/>
      <c r="N148" s="93">
        <f ca="1">IFERROR(__xludf.DUMMYFUNCTION("IMPORTRANGE(""https://docs.google.com/spreadsheets/d/1Yj_ptqi66GCucihVvJfMjLAmec39IyEx_6qawtMGysU/edit?usp=sharing"",""สบก!BL52"")"),0)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IFERROR(__xludf.DUMMYFUNCTION("IMPORTRANGE(""https://docs.google.com/spreadsheets/d/1XL5vhW3sbDhbH9Cz0tuDiY8C3ctxq1tqvaCgkFb8cCA/edit?usp=sharing"",""สุรินทร์!I74"")"),4)</f>
        <v>4</v>
      </c>
      <c r="J149" s="284">
        <f ca="1">IFERROR(__xludf.DUMMYFUNCTION("IMPORTRANGE(""https://docs.google.com/spreadsheets/d/1XL5vhW3sbDhbH9Cz0tuDiY8C3ctxq1tqvaCgkFb8cCA/edit?usp=sharing"",""สุรินทร์!J74"")"),1)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IFERROR(__xludf.DUMMYFUNCTION("IMPORTRANGE(""https://docs.google.com/spreadsheets/d/1XL5vhW3sbDhbH9Cz0tuDiY8C3ctxq1tqvaCgkFb8cCA/edit?usp=sharing"",""สุรินทร์!J79"")"),0)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IFERROR(__xludf.DUMMYFUNCTION("IMPORTRANGE(""https://docs.google.com/spreadsheets/d/1XL5vhW3sbDhbH9Cz0tuDiY8C3ctxq1tqvaCgkFb8cCA/edit?usp=sharing"",""สุรินทร์!J80"")"),1)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IFERROR(__xludf.DUMMYFUNCTION("IMPORTRANGE(""https://docs.google.com/spreadsheets/d/1XL5vhW3sbDhbH9Cz0tuDiY8C3ctxq1tqvaCgkFb8cCA/edit?usp=sharing"",""สุรินทร์!J81"")"),1)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IFERROR(__xludf.DUMMYFUNCTION("IMPORTRANGE(""https://docs.google.com/spreadsheets/d/1XL5vhW3sbDhbH9Cz0tuDiY8C3ctxq1tqvaCgkFb8cCA/edit?usp=sharing"",""สุรินทร์!J82"")"),1)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IFERROR(__xludf.DUMMYFUNCTION("IMPORTRANGE(""https://docs.google.com/spreadsheets/d/1XL5vhW3sbDhbH9Cz0tuDiY8C3ctxq1tqvaCgkFb8cCA/edit?usp=sharing"",""สุรินทร์!I83"")"),4)</f>
        <v>4</v>
      </c>
      <c r="J158" s="198">
        <f ca="1">IFERROR(__xludf.DUMMYFUNCTION("IMPORTRANGE(""https://docs.google.com/spreadsheets/d/1XL5vhW3sbDhbH9Cz0tuDiY8C3ctxq1tqvaCgkFb8cCA/edit?usp=sharing"",""สุรินทร์!J83"")"),1)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IFERROR(__xludf.DUMMYFUNCTION("IMPORTRANGE(""https://docs.google.com/spreadsheets/d/1XL5vhW3sbDhbH9Cz0tuDiY8C3ctxq1tqvaCgkFb8cCA/edit?usp=sharing"",""สุรินทร์!J84"")"),80)</f>
        <v>80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IFERROR(__xludf.DUMMYFUNCTION("IMPORTRANGE(""https://docs.google.com/spreadsheets/d/1XL5vhW3sbDhbH9Cz0tuDiY8C3ctxq1tqvaCgkFb8cCA/edit?usp=sharing"",""สุรินทร์!J85"")"),80)</f>
        <v>80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IFERROR(__xludf.DUMMYFUNCTION("IMPORTRANGE(""https://docs.google.com/spreadsheets/d/1XL5vhW3sbDhbH9Cz0tuDiY8C3ctxq1tqvaCgkFb8cCA/edit?usp=sharing"",""สุรินทร์!J86"")"),0)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IFERROR(__xludf.DUMMYFUNCTION("IMPORTRANGE(""https://docs.google.com/spreadsheets/d/1XL5vhW3sbDhbH9Cz0tuDiY8C3ctxq1tqvaCgkFb8cCA/edit?usp=sharing"",""สุรินทร์!J87"")"),0)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IFERROR(__xludf.DUMMYFUNCTION("IMPORTRANGE(""https://docs.google.com/spreadsheets/d/1XL5vhW3sbDhbH9Cz0tuDiY8C3ctxq1tqvaCgkFb8cCA/edit?usp=sharing"",""สุรินทร์!J88"")"),0)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IFERROR(__xludf.DUMMYFUNCTION("IMPORTRANGE(""https://docs.google.com/spreadsheets/d/1XL5vhW3sbDhbH9Cz0tuDiY8C3ctxq1tqvaCgkFb8cCA/edit?usp=sharing"",""สุรินทร์!I89"")"),3)</f>
        <v>3</v>
      </c>
      <c r="J164" s="292">
        <f ca="1">IFERROR(__xludf.DUMMYFUNCTION("IMPORTRANGE(""https://docs.google.com/spreadsheets/d/1XL5vhW3sbDhbH9Cz0tuDiY8C3ctxq1tqvaCgkFb8cCA/edit?usp=sharing"",""สุรินทร์!J89"")"),1)</f>
        <v>1</v>
      </c>
      <c r="K164" s="293">
        <f ca="1">IF(I164&gt;0,J164*100/I164,0)</f>
        <v>33.333333333333336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IFERROR(__xludf.DUMMYFUNCTION("IMPORTRANGE(""https://docs.google.com/spreadsheets/d/1XL5vhW3sbDhbH9Cz0tuDiY8C3ctxq1tqvaCgkFb8cCA/edit?usp=sharing"",""สุรินทร์!J94"")"),0)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IFERROR(__xludf.DUMMYFUNCTION("IMPORTRANGE(""https://docs.google.com/spreadsheets/d/1XL5vhW3sbDhbH9Cz0tuDiY8C3ctxq1tqvaCgkFb8cCA/edit?usp=sharing"",""สุรินทร์!J95"")"),1)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IFERROR(__xludf.DUMMYFUNCTION("IMPORTRANGE(""https://docs.google.com/spreadsheets/d/1XL5vhW3sbDhbH9Cz0tuDiY8C3ctxq1tqvaCgkFb8cCA/edit?usp=sharing"",""สุรินทร์!J96"")"),1)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IFERROR(__xludf.DUMMYFUNCTION("IMPORTRANGE(""https://docs.google.com/spreadsheets/d/1XL5vhW3sbDhbH9Cz0tuDiY8C3ctxq1tqvaCgkFb8cCA/edit?usp=sharing"",""สุรินทร์!J97"")"),1)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IFERROR(__xludf.DUMMYFUNCTION("IMPORTRANGE(""https://docs.google.com/spreadsheets/d/1XL5vhW3sbDhbH9Cz0tuDiY8C3ctxq1tqvaCgkFb8cCA/edit?usp=sharing"",""สุรินทร์!I98"")"),3)</f>
        <v>3</v>
      </c>
      <c r="J173" s="198">
        <f ca="1">IFERROR(__xludf.DUMMYFUNCTION("IMPORTRANGE(""https://docs.google.com/spreadsheets/d/1XL5vhW3sbDhbH9Cz0tuDiY8C3ctxq1tqvaCgkFb8cCA/edit?usp=sharing"",""สุรินทร์!J98"")"),1)</f>
        <v>1</v>
      </c>
      <c r="K173" s="171">
        <f ca="1">IF(I173&gt;0,J173*100/I173,0)</f>
        <v>33.333333333333336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IFERROR(__xludf.DUMMYFUNCTION("IMPORTRANGE(""https://docs.google.com/spreadsheets/d/1XL5vhW3sbDhbH9Cz0tuDiY8C3ctxq1tqvaCgkFb8cCA/edit?usp=sharing"",""สุรินทร์!J99"")"),0)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IFERROR(__xludf.DUMMYFUNCTION("IMPORTRANGE(""https://docs.google.com/spreadsheets/d/1XL5vhW3sbDhbH9Cz0tuDiY8C3ctxq1tqvaCgkFb8cCA/edit?usp=sharing"",""สุรินทร์!J100"")"),0)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IFERROR(__xludf.DUMMYFUNCTION("IMPORTRANGE(""https://docs.google.com/spreadsheets/d/1XL5vhW3sbDhbH9Cz0tuDiY8C3ctxq1tqvaCgkFb8cCA/edit?usp=sharing"",""สุรินทร์!I101"")"),4)</f>
        <v>4</v>
      </c>
      <c r="J176" s="292">
        <f ca="1">IFERROR(__xludf.DUMMYFUNCTION("IMPORTRANGE(""https://docs.google.com/spreadsheets/d/1XL5vhW3sbDhbH9Cz0tuDiY8C3ctxq1tqvaCgkFb8cCA/edit?usp=sharing"",""สุรินทร์!J101"")"),4)</f>
        <v>4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IFERROR(__xludf.DUMMYFUNCTION("IMPORTRANGE(""https://docs.google.com/spreadsheets/d/1XL5vhW3sbDhbH9Cz0tuDiY8C3ctxq1tqvaCgkFb8cCA/edit?usp=sharing"",""สุรินทร์!J106"")"),0)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IFERROR(__xludf.DUMMYFUNCTION("IMPORTRANGE(""https://docs.google.com/spreadsheets/d/1XL5vhW3sbDhbH9Cz0tuDiY8C3ctxq1tqvaCgkFb8cCA/edit?usp=sharing"",""สุรินทร์!J107"")"),1)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IFERROR(__xludf.DUMMYFUNCTION("IMPORTRANGE(""https://docs.google.com/spreadsheets/d/1XL5vhW3sbDhbH9Cz0tuDiY8C3ctxq1tqvaCgkFb8cCA/edit?usp=sharing"",""สุรินทร์!J108"")"),1)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IFERROR(__xludf.DUMMYFUNCTION("IMPORTRANGE(""https://docs.google.com/spreadsheets/d/1XL5vhW3sbDhbH9Cz0tuDiY8C3ctxq1tqvaCgkFb8cCA/edit?usp=sharing"",""สุรินทร์!J109"")"),1)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IFERROR(__xludf.DUMMYFUNCTION("IMPORTRANGE(""https://docs.google.com/spreadsheets/d/1XL5vhW3sbDhbH9Cz0tuDiY8C3ctxq1tqvaCgkFb8cCA/edit?usp=sharing"",""สุรินทร์!I110"")"),4)</f>
        <v>4</v>
      </c>
      <c r="J185" s="213">
        <f ca="1">IFERROR(__xludf.DUMMYFUNCTION("IMPORTRANGE(""https://docs.google.com/spreadsheets/d/1XL5vhW3sbDhbH9Cz0tuDiY8C3ctxq1tqvaCgkFb8cCA/edit?usp=sharing"",""สุรินทร์!J110"")"),0)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IFERROR(__xludf.DUMMYFUNCTION("IMPORTRANGE(""https://docs.google.com/spreadsheets/d/1XL5vhW3sbDhbH9Cz0tuDiY8C3ctxq1tqvaCgkFb8cCA/edit?usp=sharing"",""สุรินทร์!I111"")"),4)</f>
        <v>4</v>
      </c>
      <c r="J186" s="213">
        <f ca="1">IFERROR(__xludf.DUMMYFUNCTION("IMPORTRANGE(""https://docs.google.com/spreadsheets/d/1XL5vhW3sbDhbH9Cz0tuDiY8C3ctxq1tqvaCgkFb8cCA/edit?usp=sharing"",""สุรินทร์!J111"")"),4)</f>
        <v>4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IFERROR(__xludf.DUMMYFUNCTION("IMPORTRANGE(""https://docs.google.com/spreadsheets/d/1XL5vhW3sbDhbH9Cz0tuDiY8C3ctxq1tqvaCgkFb8cCA/edit?usp=sharing"",""สุรินทร์!J112"")"),0)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IFERROR(__xludf.DUMMYFUNCTION("IMPORTRANGE(""https://docs.google.com/spreadsheets/d/1XL5vhW3sbDhbH9Cz0tuDiY8C3ctxq1tqvaCgkFb8cCA/edit?usp=sharing"",""สุรินทร์!J113"")"),0)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IFERROR(__xludf.DUMMYFUNCTION("IMPORTRANGE(""https://docs.google.com/spreadsheets/d/1XL5vhW3sbDhbH9Cz0tuDiY8C3ctxq1tqvaCgkFb8cCA/edit?usp=sharing"",""สุรินทร์!I114"")"),15000)</f>
        <v>15000</v>
      </c>
      <c r="J189" s="292">
        <f ca="1">IFERROR(__xludf.DUMMYFUNCTION("IMPORTRANGE(""https://docs.google.com/spreadsheets/d/1XL5vhW3sbDhbH9Cz0tuDiY8C3ctxq1tqvaCgkFb8cCA/edit?usp=sharing"",""สุรินทร์!J114"")"),0)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IFERROR(__xludf.DUMMYFUNCTION("IMPORTRANGE(""https://docs.google.com/spreadsheets/d/1XL5vhW3sbDhbH9Cz0tuDiY8C3ctxq1tqvaCgkFb8cCA/edit?usp=sharing"",""สุรินทร์!J119"")"),0)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IFERROR(__xludf.DUMMYFUNCTION("IMPORTRANGE(""https://docs.google.com/spreadsheets/d/1XL5vhW3sbDhbH9Cz0tuDiY8C3ctxq1tqvaCgkFb8cCA/edit?usp=sharing"",""สุรินทร์!J120"")"),1)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IFERROR(__xludf.DUMMYFUNCTION("IMPORTRANGE(""https://docs.google.com/spreadsheets/d/1XL5vhW3sbDhbH9Cz0tuDiY8C3ctxq1tqvaCgkFb8cCA/edit?usp=sharing"",""สุรินทร์!J121"")"),0)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IFERROR(__xludf.DUMMYFUNCTION("IMPORTRANGE(""https://docs.google.com/spreadsheets/d/1XL5vhW3sbDhbH9Cz0tuDiY8C3ctxq1tqvaCgkFb8cCA/edit?usp=sharing"",""สุรินทร์!J122"")"),0)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IFERROR(__xludf.DUMMYFUNCTION("IMPORTRANGE(""https://docs.google.com/spreadsheets/d/1XL5vhW3sbDhbH9Cz0tuDiY8C3ctxq1tqvaCgkFb8cCA/edit?usp=sharing"",""สุรินทร์!I124"")"),15000)</f>
        <v>15000</v>
      </c>
      <c r="J199" s="198">
        <f ca="1">IFERROR(__xludf.DUMMYFUNCTION("IMPORTRANGE(""https://docs.google.com/spreadsheets/d/1XL5vhW3sbDhbH9Cz0tuDiY8C3ctxq1tqvaCgkFb8cCA/edit?usp=sharing"",""สุรินทร์!J124"")"),0)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IFERROR(__xludf.DUMMYFUNCTION("IMPORTRANGE(""https://docs.google.com/spreadsheets/d/1XL5vhW3sbDhbH9Cz0tuDiY8C3ctxq1tqvaCgkFb8cCA/edit?usp=sharing"",""สุรินทร์!I125"")"),15000)</f>
        <v>15000</v>
      </c>
      <c r="J200" s="198">
        <f ca="1">IFERROR(__xludf.DUMMYFUNCTION("IMPORTRANGE(""https://docs.google.com/spreadsheets/d/1XL5vhW3sbDhbH9Cz0tuDiY8C3ctxq1tqvaCgkFb8cCA/edit?usp=sharing"",""สุรินทร์!J125"")"),0)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IFERROR(__xludf.DUMMYFUNCTION("IMPORTRANGE(""https://docs.google.com/spreadsheets/d/1XL5vhW3sbDhbH9Cz0tuDiY8C3ctxq1tqvaCgkFb8cCA/edit?usp=sharing"",""สุรินทร์!I126"")"),0)</f>
        <v>0</v>
      </c>
      <c r="J201" s="198">
        <f ca="1">IFERROR(__xludf.DUMMYFUNCTION("IMPORTRANGE(""https://docs.google.com/spreadsheets/d/1XL5vhW3sbDhbH9Cz0tuDiY8C3ctxq1tqvaCgkFb8cCA/edit?usp=sharing"",""สุรินทร์!J126"")"),0)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IFERROR(__xludf.DUMMYFUNCTION("IMPORTRANGE(""https://docs.google.com/spreadsheets/d/1XL5vhW3sbDhbH9Cz0tuDiY8C3ctxq1tqvaCgkFb8cCA/edit?usp=sharing"",""สุรินทร์!J127"")"),0)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IFERROR(__xludf.DUMMYFUNCTION("IMPORTRANGE(""https://docs.google.com/spreadsheets/d/1XL5vhW3sbDhbH9Cz0tuDiY8C3ctxq1tqvaCgkFb8cCA/edit?usp=sharing"",""สุรินทร์!J128"")"),0)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IFERROR(__xludf.DUMMYFUNCTION("IMPORTRANGE(""https://docs.google.com/spreadsheets/d/1XL5vhW3sbDhbH9Cz0tuDiY8C3ctxq1tqvaCgkFb8cCA/edit?usp=sharing"",""สุรินทร์!I129"")"),0)</f>
        <v>0</v>
      </c>
      <c r="J204" s="292">
        <f ca="1">IFERROR(__xludf.DUMMYFUNCTION("IMPORTRANGE(""https://docs.google.com/spreadsheets/d/1XL5vhW3sbDhbH9Cz0tuDiY8C3ctxq1tqvaCgkFb8cCA/edit?usp=sharing"",""สุรินทร์!J129"")"),0)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IFERROR(__xludf.DUMMYFUNCTION("IMPORTRANGE(""https://docs.google.com/spreadsheets/d/1XL5vhW3sbDhbH9Cz0tuDiY8C3ctxq1tqvaCgkFb8cCA/edit?usp=sharing"",""สุรินทร์!J134"")"),0)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IFERROR(__xludf.DUMMYFUNCTION("IMPORTRANGE(""https://docs.google.com/spreadsheets/d/1XL5vhW3sbDhbH9Cz0tuDiY8C3ctxq1tqvaCgkFb8cCA/edit?usp=sharing"",""สุรินทร์!J135"")"),0)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IFERROR(__xludf.DUMMYFUNCTION("IMPORTRANGE(""https://docs.google.com/spreadsheets/d/1XL5vhW3sbDhbH9Cz0tuDiY8C3ctxq1tqvaCgkFb8cCA/edit?usp=sharing"",""สุรินทร์!J136"")"),0)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IFERROR(__xludf.DUMMYFUNCTION("IMPORTRANGE(""https://docs.google.com/spreadsheets/d/1XL5vhW3sbDhbH9Cz0tuDiY8C3ctxq1tqvaCgkFb8cCA/edit?usp=sharing"",""สุรินทร์!J137"")"),0)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IFERROR(__xludf.DUMMYFUNCTION("IMPORTRANGE(""https://docs.google.com/spreadsheets/d/1XL5vhW3sbDhbH9Cz0tuDiY8C3ctxq1tqvaCgkFb8cCA/edit?usp=sharing"",""สุรินทร์!I138"")"),0)</f>
        <v>0</v>
      </c>
      <c r="J213" s="213">
        <f ca="1">IFERROR(__xludf.DUMMYFUNCTION("IMPORTRANGE(""https://docs.google.com/spreadsheets/d/1XL5vhW3sbDhbH9Cz0tuDiY8C3ctxq1tqvaCgkFb8cCA/edit?usp=sharing"",""สุรินทร์!J138"")"),0)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IFERROR(__xludf.DUMMYFUNCTION("IMPORTRANGE(""https://docs.google.com/spreadsheets/d/1XL5vhW3sbDhbH9Cz0tuDiY8C3ctxq1tqvaCgkFb8cCA/edit?usp=sharing"",""สุรินทร์!I140"")"),0)</f>
        <v>0</v>
      </c>
      <c r="J215" s="213">
        <f ca="1">IFERROR(__xludf.DUMMYFUNCTION("IMPORTRANGE(""https://docs.google.com/spreadsheets/d/1XL5vhW3sbDhbH9Cz0tuDiY8C3ctxq1tqvaCgkFb8cCA/edit?usp=sharing"",""สุรินทร์!J140"")"),0)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IFERROR(__xludf.DUMMYFUNCTION("IMPORTRANGE(""https://docs.google.com/spreadsheets/d/1XL5vhW3sbDhbH9Cz0tuDiY8C3ctxq1tqvaCgkFb8cCA/edit?usp=sharing"",""สุรินทร์!I141"")"),0)</f>
        <v>0</v>
      </c>
      <c r="J216" s="213">
        <f ca="1">IFERROR(__xludf.DUMMYFUNCTION("IMPORTRANGE(""https://docs.google.com/spreadsheets/d/1XL5vhW3sbDhbH9Cz0tuDiY8C3ctxq1tqvaCgkFb8cCA/edit?usp=sharing"",""สุรินทร์!J141"")"),0)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IFERROR(__xludf.DUMMYFUNCTION("IMPORTRANGE(""https://docs.google.com/spreadsheets/d/1XL5vhW3sbDhbH9Cz0tuDiY8C3ctxq1tqvaCgkFb8cCA/edit?usp=sharing"",""สุรินทร์!J142"")"),0)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IFERROR(__xludf.DUMMYFUNCTION("IMPORTRANGE(""https://docs.google.com/spreadsheets/d/1XL5vhW3sbDhbH9Cz0tuDiY8C3ctxq1tqvaCgkFb8cCA/edit?usp=sharing"",""สุรินทร์!J143"")"),0)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IFERROR(__xludf.DUMMYFUNCTION("IMPORTRANGE(""https://docs.google.com/spreadsheets/d/1XL5vhW3sbDhbH9Cz0tuDiY8C3ctxq1tqvaCgkFb8cCA/edit?usp=sharing"",""สุรินทร์!I144"")"),14)</f>
        <v>14</v>
      </c>
      <c r="J219" s="276">
        <f ca="1">IFERROR(__xludf.DUMMYFUNCTION("IMPORTRANGE(""https://docs.google.com/spreadsheets/d/1XL5vhW3sbDhbH9Cz0tuDiY8C3ctxq1tqvaCgkFb8cCA/edit?usp=sharing"",""สุรินทร์!J144"")"),14)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IFERROR(__xludf.DUMMYFUNCTION("IMPORTRANGE(""https://docs.google.com/spreadsheets/d/1Yj_ptqi66GCucihVvJfMjLAmec39IyEx_6qawtMGysU/edit?usp=sharing"",""สบก!BS52"")"),20210)</f>
        <v>20210</v>
      </c>
      <c r="N224" s="177">
        <f ca="1">IFERROR(__xludf.DUMMYFUNCTION("IMPORTRANGE(""https://docs.google.com/spreadsheets/d/1Yj_ptqi66GCucihVvJfMjLAmec39IyEx_6qawtMGysU/edit?usp=sharing"",""สบก!BT52"")"),20210)</f>
        <v>20210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IFERROR(__xludf.DUMMYFUNCTION("IMPORTRANGE(""https://docs.google.com/spreadsheets/d/1Yj_ptqi66GCucihVvJfMjLAmec39IyEx_6qawtMGysU/edit?usp=sharing"",""สบก!BO52"")"),0)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IFERROR(__xludf.DUMMYFUNCTION("IMPORTRANGE(""https://docs.google.com/spreadsheets/d/1Yj_ptqi66GCucihVvJfMjLAmec39IyEx_6qawtMGysU/edit?usp=sharing"",""สบก!BP52"")"),20210)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IFERROR(__xludf.DUMMYFUNCTION("IMPORTRANGE(""https://docs.google.com/spreadsheets/d/1Yj_ptqi66GCucihVvJfMjLAmec39IyEx_6qawtMGysU/edit?usp=sharing"",""สบก!BQ52"")"),0)</f>
        <v>0</v>
      </c>
      <c r="M228" s="103"/>
      <c r="N228" s="93">
        <f ca="1">IFERROR(__xludf.DUMMYFUNCTION("IMPORTRANGE(""https://docs.google.com/spreadsheets/d/1Yj_ptqi66GCucihVvJfMjLAmec39IyEx_6qawtMGysU/edit?usp=sharing"",""สบก!BU52"")"),0)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IFERROR(__xludf.DUMMYFUNCTION("IMPORTRANGE(""https://docs.google.com/spreadsheets/d/1XL5vhW3sbDhbH9Cz0tuDiY8C3ctxq1tqvaCgkFb8cCA/edit?usp=sharing"",""สุรินทร์!I149"")"),14)</f>
        <v>14</v>
      </c>
      <c r="J229" s="276">
        <f ca="1">IFERROR(__xludf.DUMMYFUNCTION("IMPORTRANGE(""https://docs.google.com/spreadsheets/d/1XL5vhW3sbDhbH9Cz0tuDiY8C3ctxq1tqvaCgkFb8cCA/edit?usp=sharing"",""สุรินทร์!J149"")"),14)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IFERROR(__xludf.DUMMYFUNCTION("IMPORTRANGE(""https://docs.google.com/spreadsheets/d/1XL5vhW3sbDhbH9Cz0tuDiY8C3ctxq1tqvaCgkFb8cCA/edit?usp=sharing"",""สุรินทร์!J151"")"),0)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IFERROR(__xludf.DUMMYFUNCTION("IMPORTRANGE(""https://docs.google.com/spreadsheets/d/1XL5vhW3sbDhbH9Cz0tuDiY8C3ctxq1tqvaCgkFb8cCA/edit?usp=sharing"",""สุรินทร์!J152"")"),1)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IFERROR(__xludf.DUMMYFUNCTION("IMPORTRANGE(""https://docs.google.com/spreadsheets/d/1XL5vhW3sbDhbH9Cz0tuDiY8C3ctxq1tqvaCgkFb8cCA/edit?usp=sharing"",""สุรินทร์!J153"")"),1)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IFERROR(__xludf.DUMMYFUNCTION("IMPORTRANGE(""https://docs.google.com/spreadsheets/d/1XL5vhW3sbDhbH9Cz0tuDiY8C3ctxq1tqvaCgkFb8cCA/edit?usp=sharing"",""สุรินทร์!J154"")"),1)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IFERROR(__xludf.DUMMYFUNCTION("IMPORTRANGE(""https://docs.google.com/spreadsheets/d/1XL5vhW3sbDhbH9Cz0tuDiY8C3ctxq1tqvaCgkFb8cCA/edit?usp=sharing"",""สุรินทร์!I155"")"),14)</f>
        <v>14</v>
      </c>
      <c r="J235" s="198">
        <f ca="1">IFERROR(__xludf.DUMMYFUNCTION("IMPORTRANGE(""https://docs.google.com/spreadsheets/d/1XL5vhW3sbDhbH9Cz0tuDiY8C3ctxq1tqvaCgkFb8cCA/edit?usp=sharing"",""สุรินทร์!J155"")"),14)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IFERROR(__xludf.DUMMYFUNCTION("IMPORTRANGE(""https://docs.google.com/spreadsheets/d/1XL5vhW3sbDhbH9Cz0tuDiY8C3ctxq1tqvaCgkFb8cCA/edit?usp=sharing"",""สุรินทร์!J156"")"),0)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IFERROR(__xludf.DUMMYFUNCTION("IMPORTRANGE(""https://docs.google.com/spreadsheets/d/1XL5vhW3sbDhbH9Cz0tuDiY8C3ctxq1tqvaCgkFb8cCA/edit?usp=sharing"",""สุรินทร์!J157"")"),0)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IFERROR(__xludf.DUMMYFUNCTION("IMPORTRANGE(""https://docs.google.com/spreadsheets/d/1XL5vhW3sbDhbH9Cz0tuDiY8C3ctxq1tqvaCgkFb8cCA/edit?usp=sharing"",""สุรินทร์!I158"")"),0)</f>
        <v>0</v>
      </c>
      <c r="J238" s="276">
        <f ca="1">IFERROR(__xludf.DUMMYFUNCTION("IMPORTRANGE(""https://docs.google.com/spreadsheets/d/1XL5vhW3sbDhbH9Cz0tuDiY8C3ctxq1tqvaCgkFb8cCA/edit?usp=sharing"",""สุรินทร์!J158"")"),0)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IFERROR(__xludf.DUMMYFUNCTION("IMPORTRANGE(""https://docs.google.com/spreadsheets/d/1XL5vhW3sbDhbH9Cz0tuDiY8C3ctxq1tqvaCgkFb8cCA/edit?usp=sharing"",""สุรินทร์!J159"")"),"")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IFERROR(__xludf.DUMMYFUNCTION("IMPORTRANGE(""https://docs.google.com/spreadsheets/d/1XL5vhW3sbDhbH9Cz0tuDiY8C3ctxq1tqvaCgkFb8cCA/edit?usp=sharing"",""สุรินทร์!J161"")"),0)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IFERROR(__xludf.DUMMYFUNCTION("IMPORTRANGE(""https://docs.google.com/spreadsheets/d/1XL5vhW3sbDhbH9Cz0tuDiY8C3ctxq1tqvaCgkFb8cCA/edit?usp=sharing"",""สุรินทร์!J162"")"),0)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IFERROR(__xludf.DUMMYFUNCTION("IMPORTRANGE(""https://docs.google.com/spreadsheets/d/1XL5vhW3sbDhbH9Cz0tuDiY8C3ctxq1tqvaCgkFb8cCA/edit?usp=sharing"",""สุรินทร์!J163"")"),0)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IFERROR(__xludf.DUMMYFUNCTION("IMPORTRANGE(""https://docs.google.com/spreadsheets/d/1XL5vhW3sbDhbH9Cz0tuDiY8C3ctxq1tqvaCgkFb8cCA/edit?usp=sharing"",""สุรินทร์!I164"")"),0)</f>
        <v>0</v>
      </c>
      <c r="J244" s="197">
        <f ca="1">IFERROR(__xludf.DUMMYFUNCTION("IMPORTRANGE(""https://docs.google.com/spreadsheets/d/1XL5vhW3sbDhbH9Cz0tuDiY8C3ctxq1tqvaCgkFb8cCA/edit?usp=sharing"",""สุรินทร์!J164"")"),0)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IFERROR(__xludf.DUMMYFUNCTION("IMPORTRANGE(""https://docs.google.com/spreadsheets/d/1XL5vhW3sbDhbH9Cz0tuDiY8C3ctxq1tqvaCgkFb8cCA/edit?usp=sharing"",""สุรินทร์!J165"")"),0)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IFERROR(__xludf.DUMMYFUNCTION("IMPORTRANGE(""https://docs.google.com/spreadsheets/d/1XL5vhW3sbDhbH9Cz0tuDiY8C3ctxq1tqvaCgkFb8cCA/edit?usp=sharing"",""สุรินทร์!J166"")"),0)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IFERROR(__xludf.DUMMYFUNCTION("IMPORTRANGE(""https://docs.google.com/spreadsheets/d/1XL5vhW3sbDhbH9Cz0tuDiY8C3ctxq1tqvaCgkFb8cCA/edit?usp=sharing"",""สุรินทร์!I169"")"),0)</f>
        <v>0</v>
      </c>
      <c r="J249" s="324">
        <f ca="1">IFERROR(__xludf.DUMMYFUNCTION("IMPORTRANGE(""https://docs.google.com/spreadsheets/d/1XL5vhW3sbDhbH9Cz0tuDiY8C3ctxq1tqvaCgkFb8cCA/edit?usp=sharing"",""สุรินทร์!J169"")"),0)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IFERROR(__xludf.DUMMYFUNCTION("IMPORTRANGE(""https://docs.google.com/spreadsheets/d/1Yj_ptqi66GCucihVvJfMjLAmec39IyEx_6qawtMGysU/edit?usp=sharing"",""สบก!CB52"")"),0)</f>
        <v>0</v>
      </c>
      <c r="N254" s="177">
        <f ca="1">IFERROR(__xludf.DUMMYFUNCTION("IMPORTRANGE(""https://docs.google.com/spreadsheets/d/1Yj_ptqi66GCucihVvJfMjLAmec39IyEx_6qawtMGysU/edit?usp=sharing"",""สบก!CC52"")"),0)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IFERROR(__xludf.DUMMYFUNCTION("IMPORTRANGE(""https://docs.google.com/spreadsheets/d/1Yj_ptqi66GCucihVvJfMjLAmec39IyEx_6qawtMGysU/edit?usp=sharing"",""สบก!BX52"")"),0)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IFERROR(__xludf.DUMMYFUNCTION("IMPORTRANGE(""https://docs.google.com/spreadsheets/d/1Yj_ptqi66GCucihVvJfMjLAmec39IyEx_6qawtMGysU/edit?usp=sharing"",""สบก!BY52"")"),0)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IFERROR(__xludf.DUMMYFUNCTION("IMPORTRANGE(""https://docs.google.com/spreadsheets/d/1Yj_ptqi66GCucihVvJfMjLAmec39IyEx_6qawtMGysU/edit?usp=sharing"",""สบก!BZ52"")"),0)</f>
        <v>0</v>
      </c>
      <c r="M258" s="103"/>
      <c r="N258" s="93">
        <f ca="1">IFERROR(__xludf.DUMMYFUNCTION("IMPORTRANGE(""https://docs.google.com/spreadsheets/d/1Yj_ptqi66GCucihVvJfMjLAmec39IyEx_6qawtMGysU/edit?usp=sharing"",""สบก!CD52"")"),0)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IFERROR(__xludf.DUMMYFUNCTION("IMPORTRANGE(""https://docs.google.com/spreadsheets/d/1XL5vhW3sbDhbH9Cz0tuDiY8C3ctxq1tqvaCgkFb8cCA/edit?usp=sharing"",""สุรินทร์!J175"")"),0)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IFERROR(__xludf.DUMMYFUNCTION("IMPORTRANGE(""https://docs.google.com/spreadsheets/d/1XL5vhW3sbDhbH9Cz0tuDiY8C3ctxq1tqvaCgkFb8cCA/edit?usp=sharing"",""สุรินทร์!J176"")"),0)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IFERROR(__xludf.DUMMYFUNCTION("IMPORTRANGE(""https://docs.google.com/spreadsheets/d/1XL5vhW3sbDhbH9Cz0tuDiY8C3ctxq1tqvaCgkFb8cCA/edit?usp=sharing"",""สุรินทร์!J177"")"),0)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IFERROR(__xludf.DUMMYFUNCTION("IMPORTRANGE(""https://docs.google.com/spreadsheets/d/1XL5vhW3sbDhbH9Cz0tuDiY8C3ctxq1tqvaCgkFb8cCA/edit?usp=sharing"",""สุรินทร์!J178"")"),0)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IFERROR(__xludf.DUMMYFUNCTION("IMPORTRANGE(""https://docs.google.com/spreadsheets/d/1XL5vhW3sbDhbH9Cz0tuDiY8C3ctxq1tqvaCgkFb8cCA/edit?usp=sharing"",""สุรินทร์!I179"")"),0)</f>
        <v>0</v>
      </c>
      <c r="J264" s="198">
        <f ca="1">IFERROR(__xludf.DUMMYFUNCTION("IMPORTRANGE(""https://docs.google.com/spreadsheets/d/1XL5vhW3sbDhbH9Cz0tuDiY8C3ctxq1tqvaCgkFb8cCA/edit?usp=sharing"",""สุรินทร์!J179"")"),0)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IFERROR(__xludf.DUMMYFUNCTION("IMPORTRANGE(""https://docs.google.com/spreadsheets/d/1XL5vhW3sbDhbH9Cz0tuDiY8C3ctxq1tqvaCgkFb8cCA/edit?usp=sharing"",""สุรินทร์!I180"")"),0)</f>
        <v>0</v>
      </c>
      <c r="J265" s="198">
        <f ca="1">IFERROR(__xludf.DUMMYFUNCTION("IMPORTRANGE(""https://docs.google.com/spreadsheets/d/1XL5vhW3sbDhbH9Cz0tuDiY8C3ctxq1tqvaCgkFb8cCA/edit?usp=sharing"",""สุรินทร์!J180"")"),0)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IFERROR(__xludf.DUMMYFUNCTION("IMPORTRANGE(""https://docs.google.com/spreadsheets/d/1XL5vhW3sbDhbH9Cz0tuDiY8C3ctxq1tqvaCgkFb8cCA/edit?usp=sharing"",""สุรินทร์!I181"")"),0)</f>
        <v>0</v>
      </c>
      <c r="J266" s="198">
        <f ca="1">IFERROR(__xludf.DUMMYFUNCTION("IMPORTRANGE(""https://docs.google.com/spreadsheets/d/1XL5vhW3sbDhbH9Cz0tuDiY8C3ctxq1tqvaCgkFb8cCA/edit?usp=sharing"",""สุรินทร์!J181"")"),0)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IFERROR(__xludf.DUMMYFUNCTION("IMPORTRANGE(""https://docs.google.com/spreadsheets/d/1XL5vhW3sbDhbH9Cz0tuDiY8C3ctxq1tqvaCgkFb8cCA/edit?usp=sharing"",""สุรินทร์!I182"")"),0)</f>
        <v>0</v>
      </c>
      <c r="J267" s="198">
        <f ca="1">IFERROR(__xludf.DUMMYFUNCTION("IMPORTRANGE(""https://docs.google.com/spreadsheets/d/1XL5vhW3sbDhbH9Cz0tuDiY8C3ctxq1tqvaCgkFb8cCA/edit?usp=sharing"",""สุรินทร์!J182"")"),0)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IFERROR(__xludf.DUMMYFUNCTION("IMPORTRANGE(""https://docs.google.com/spreadsheets/d/1XL5vhW3sbDhbH9Cz0tuDiY8C3ctxq1tqvaCgkFb8cCA/edit?usp=sharing"",""สุรินทร์!J183"")"),0)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IFERROR(__xludf.DUMMYFUNCTION("IMPORTRANGE(""https://docs.google.com/spreadsheets/d/1XL5vhW3sbDhbH9Cz0tuDiY8C3ctxq1tqvaCgkFb8cCA/edit?usp=sharing"",""สุรินทร์!J184"")"),0)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IFERROR(__xludf.DUMMYFUNCTION("IMPORTRANGE(""https://docs.google.com/spreadsheets/d/1XL5vhW3sbDhbH9Cz0tuDiY8C3ctxq1tqvaCgkFb8cCA/edit?usp=sharing"",""สุรินทร์!I185"")"),15)</f>
        <v>15</v>
      </c>
      <c r="J270" s="324">
        <f ca="1">IFERROR(__xludf.DUMMYFUNCTION("IMPORTRANGE(""https://docs.google.com/spreadsheets/d/1XL5vhW3sbDhbH9Cz0tuDiY8C3ctxq1tqvaCgkFb8cCA/edit?usp=sharing"",""สุรินทร์!J185"")"),15)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32170</v>
      </c>
      <c r="O271" s="157">
        <f t="shared" ref="O271:O273" ca="1" si="84">IF(L271&gt;0,N271*100/L271,0)</f>
        <v>58.278985507246375</v>
      </c>
      <c r="P271" s="157">
        <f t="shared" ref="P271:P273" ca="1" si="85">IF(M271&gt;0,N271*100/M271,0)</f>
        <v>99.751937984496124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32170</v>
      </c>
      <c r="O273" s="162">
        <f t="shared" ca="1" si="84"/>
        <v>58.278985507246375</v>
      </c>
      <c r="P273" s="162">
        <f t="shared" ca="1" si="85"/>
        <v>99.751937984496124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IFERROR(__xludf.DUMMYFUNCTION("IMPORTRANGE(""https://docs.google.com/spreadsheets/d/1Yj_ptqi66GCucihVvJfMjLAmec39IyEx_6qawtMGysU/edit?usp=sharing"",""สบก!CK52"")"),32250)</f>
        <v>32250</v>
      </c>
      <c r="N275" s="177">
        <f ca="1">IFERROR(__xludf.DUMMYFUNCTION("IMPORTRANGE(""https://docs.google.com/spreadsheets/d/1Yj_ptqi66GCucihVvJfMjLAmec39IyEx_6qawtMGysU/edit?usp=sharing"",""สบก!CL52"")"),32170)</f>
        <v>32170</v>
      </c>
      <c r="O275" s="178">
        <f ca="1">IF(L275&gt;0,N275*100/L275,0)</f>
        <v>58.278985507246375</v>
      </c>
      <c r="P275" s="178">
        <f ca="1">IF(M275&gt;0,N275*100/M275,0)</f>
        <v>99.751937984496124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IFERROR(__xludf.DUMMYFUNCTION("IMPORTRANGE(""https://docs.google.com/spreadsheets/d/1Yj_ptqi66GCucihVvJfMjLAmec39IyEx_6qawtMGysU/edit?usp=sharing"",""สบก!CG52"")"),0)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IFERROR(__xludf.DUMMYFUNCTION("IMPORTRANGE(""https://docs.google.com/spreadsheets/d/1Yj_ptqi66GCucihVvJfMjLAmec39IyEx_6qawtMGysU/edit?usp=sharing"",""สบก!CH52"")"),55200)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IFERROR(__xludf.DUMMYFUNCTION("IMPORTRANGE(""https://docs.google.com/spreadsheets/d/1Yj_ptqi66GCucihVvJfMjLAmec39IyEx_6qawtMGysU/edit?usp=sharing"",""สบก!CI52"")"),0)</f>
        <v>0</v>
      </c>
      <c r="M279" s="103"/>
      <c r="N279" s="93">
        <f ca="1">IFERROR(__xludf.DUMMYFUNCTION("IMPORTRANGE(""https://docs.google.com/spreadsheets/d/1Yj_ptqi66GCucihVvJfMjLAmec39IyEx_6qawtMGysU/edit?usp=sharing"",""สบก!CM52"")"),0)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IFERROR(__xludf.DUMMYFUNCTION("IMPORTRANGE(""https://docs.google.com/spreadsheets/d/1XL5vhW3sbDhbH9Cz0tuDiY8C3ctxq1tqvaCgkFb8cCA/edit?usp=sharing"",""สุรินทร์!J191"")"),0)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IFERROR(__xludf.DUMMYFUNCTION("IMPORTRANGE(""https://docs.google.com/spreadsheets/d/1XL5vhW3sbDhbH9Cz0tuDiY8C3ctxq1tqvaCgkFb8cCA/edit?usp=sharing"",""สุรินทร์!J192"")"),1)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IFERROR(__xludf.DUMMYFUNCTION("IMPORTRANGE(""https://docs.google.com/spreadsheets/d/1XL5vhW3sbDhbH9Cz0tuDiY8C3ctxq1tqvaCgkFb8cCA/edit?usp=sharing"",""สุรินทร์!J193"")"),1)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IFERROR(__xludf.DUMMYFUNCTION("IMPORTRANGE(""https://docs.google.com/spreadsheets/d/1XL5vhW3sbDhbH9Cz0tuDiY8C3ctxq1tqvaCgkFb8cCA/edit?usp=sharing"",""สุรินทร์!J194"")"),1)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IFERROR(__xludf.DUMMYFUNCTION("IMPORTRANGE(""https://docs.google.com/spreadsheets/d/1XL5vhW3sbDhbH9Cz0tuDiY8C3ctxq1tqvaCgkFb8cCA/edit?usp=sharing"",""สุรินทร์!I195"")"),15)</f>
        <v>15</v>
      </c>
      <c r="J285" s="198">
        <f ca="1">IFERROR(__xludf.DUMMYFUNCTION("IMPORTRANGE(""https://docs.google.com/spreadsheets/d/1XL5vhW3sbDhbH9Cz0tuDiY8C3ctxq1tqvaCgkFb8cCA/edit?usp=sharing"",""สุรินทร์!J195"")"),15)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IFERROR(__xludf.DUMMYFUNCTION("IMPORTRANGE(""https://docs.google.com/spreadsheets/d/1XL5vhW3sbDhbH9Cz0tuDiY8C3ctxq1tqvaCgkFb8cCA/edit?usp=sharing"",""สุรินทร์!J196"")"),0)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IFERROR(__xludf.DUMMYFUNCTION("IMPORTRANGE(""https://docs.google.com/spreadsheets/d/1XL5vhW3sbDhbH9Cz0tuDiY8C3ctxq1tqvaCgkFb8cCA/edit?usp=sharing"",""สุรินทร์!J197"")"),0)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IFERROR(__xludf.DUMMYFUNCTION("IMPORTRANGE(""https://docs.google.com/spreadsheets/d/1XL5vhW3sbDhbH9Cz0tuDiY8C3ctxq1tqvaCgkFb8cCA/edit?usp=sharing"",""สุรินทร์!I199"")"),0)</f>
        <v>0</v>
      </c>
      <c r="J289" s="324">
        <f ca="1">IFERROR(__xludf.DUMMYFUNCTION("IMPORTRANGE(""https://docs.google.com/spreadsheets/d/1XL5vhW3sbDhbH9Cz0tuDiY8C3ctxq1tqvaCgkFb8cCA/edit?usp=sharing"",""สุรินทร์!J199"")"),0)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IFERROR(__xludf.DUMMYFUNCTION("IMPORTRANGE(""https://docs.google.com/spreadsheets/d/1Yj_ptqi66GCucihVvJfMjLAmec39IyEx_6qawtMGysU/edit?usp=sharing"",""สบก!CT52"")"),0)</f>
        <v>0</v>
      </c>
      <c r="N294" s="177">
        <f ca="1">IFERROR(__xludf.DUMMYFUNCTION("IMPORTRANGE(""https://docs.google.com/spreadsheets/d/1Yj_ptqi66GCucihVvJfMjLAmec39IyEx_6qawtMGysU/edit?usp=sharing"",""สบก!CU52"")"),0)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IFERROR(__xludf.DUMMYFUNCTION("IMPORTRANGE(""https://docs.google.com/spreadsheets/d/1Yj_ptqi66GCucihVvJfMjLAmec39IyEx_6qawtMGysU/edit?usp=sharing"",""สบก!CP52"")"),0)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IFERROR(__xludf.DUMMYFUNCTION("IMPORTRANGE(""https://docs.google.com/spreadsheets/d/1Yj_ptqi66GCucihVvJfMjLAmec39IyEx_6qawtMGysU/edit?usp=sharing"",""สบก!CQ52"")"),0)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IFERROR(__xludf.DUMMYFUNCTION("IMPORTRANGE(""https://docs.google.com/spreadsheets/d/1Yj_ptqi66GCucihVvJfMjLAmec39IyEx_6qawtMGysU/edit?usp=sharing"",""สบก!CR52"")"),0)</f>
        <v>0</v>
      </c>
      <c r="M298" s="103"/>
      <c r="N298" s="93">
        <f ca="1">IFERROR(__xludf.DUMMYFUNCTION("IMPORTRANGE(""https://docs.google.com/spreadsheets/d/1Yj_ptqi66GCucihVvJfMjLAmec39IyEx_6qawtMGysU/edit?usp=sharing"",""สบก!CV52"")"),0)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IFERROR(__xludf.DUMMYFUNCTION("IMPORTRANGE(""https://docs.google.com/spreadsheets/d/1XL5vhW3sbDhbH9Cz0tuDiY8C3ctxq1tqvaCgkFb8cCA/edit?usp=sharing"",""สุรินทร์!J205"")"),0)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IFERROR(__xludf.DUMMYFUNCTION("IMPORTRANGE(""https://docs.google.com/spreadsheets/d/1XL5vhW3sbDhbH9Cz0tuDiY8C3ctxq1tqvaCgkFb8cCA/edit?usp=sharing"",""สุรินทร์!J206"")"),0)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IFERROR(__xludf.DUMMYFUNCTION("IMPORTRANGE(""https://docs.google.com/spreadsheets/d/1XL5vhW3sbDhbH9Cz0tuDiY8C3ctxq1tqvaCgkFb8cCA/edit?usp=sharing"",""สุรินทร์!J207"")"),0)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IFERROR(__xludf.DUMMYFUNCTION("IMPORTRANGE(""https://docs.google.com/spreadsheets/d/1XL5vhW3sbDhbH9Cz0tuDiY8C3ctxq1tqvaCgkFb8cCA/edit?usp=sharing"",""สุรินทร์!J208"")"),0)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IFERROR(__xludf.DUMMYFUNCTION("IMPORTRANGE(""https://docs.google.com/spreadsheets/d/1XL5vhW3sbDhbH9Cz0tuDiY8C3ctxq1tqvaCgkFb8cCA/edit?usp=sharing"",""สุรินทร์!I209"")"),0)</f>
        <v>0</v>
      </c>
      <c r="J304" s="213">
        <f ca="1">IFERROR(__xludf.DUMMYFUNCTION("IMPORTRANGE(""https://docs.google.com/spreadsheets/d/1XL5vhW3sbDhbH9Cz0tuDiY8C3ctxq1tqvaCgkFb8cCA/edit?usp=sharing"",""สุรินทร์!J209"")"),0)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IFERROR(__xludf.DUMMYFUNCTION("IMPORTRANGE(""https://docs.google.com/spreadsheets/d/1XL5vhW3sbDhbH9Cz0tuDiY8C3ctxq1tqvaCgkFb8cCA/edit?usp=sharing"",""สุรินทร์!I211"")"),0)</f>
        <v>0</v>
      </c>
      <c r="J306" s="213">
        <f ca="1">IFERROR(__xludf.DUMMYFUNCTION("IMPORTRANGE(""https://docs.google.com/spreadsheets/d/1XL5vhW3sbDhbH9Cz0tuDiY8C3ctxq1tqvaCgkFb8cCA/edit?usp=sharing"",""สุรินทร์!J211"")"),0)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IFERROR(__xludf.DUMMYFUNCTION("IMPORTRANGE(""https://docs.google.com/spreadsheets/d/1XL5vhW3sbDhbH9Cz0tuDiY8C3ctxq1tqvaCgkFb8cCA/edit?usp=sharing"",""สุรินทร์!J212"")"),0)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IFERROR(__xludf.DUMMYFUNCTION("IMPORTRANGE(""https://docs.google.com/spreadsheets/d/1XL5vhW3sbDhbH9Cz0tuDiY8C3ctxq1tqvaCgkFb8cCA/edit?usp=sharing"",""สุรินทร์!J213"")"),0)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IFERROR(__xludf.DUMMYFUNCTION("IMPORTRANGE(""https://docs.google.com/spreadsheets/d/1XL5vhW3sbDhbH9Cz0tuDiY8C3ctxq1tqvaCgkFb8cCA/edit?usp=sharing"",""สุรินทร์!I214"")"),0)</f>
        <v>0</v>
      </c>
      <c r="J309" s="341">
        <f ca="1">IFERROR(__xludf.DUMMYFUNCTION("IMPORTRANGE(""https://docs.google.com/spreadsheets/d/1XL5vhW3sbDhbH9Cz0tuDiY8C3ctxq1tqvaCgkFb8cCA/edit?usp=sharing"",""สุรินทร์!J214"")"),0)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IFERROR(__xludf.DUMMYFUNCTION("IMPORTRANGE(""https://docs.google.com/spreadsheets/d/1Yj_ptqi66GCucihVvJfMjLAmec39IyEx_6qawtMGysU/edit?usp=sharing"",""สบก!DC52"")"),0)</f>
        <v>0</v>
      </c>
      <c r="N314" s="177">
        <f ca="1">IFERROR(__xludf.DUMMYFUNCTION("IMPORTRANGE(""https://docs.google.com/spreadsheets/d/1Yj_ptqi66GCucihVvJfMjLAmec39IyEx_6qawtMGysU/edit?usp=sharing"",""สบก!DD52"")"),0)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IFERROR(__xludf.DUMMYFUNCTION("IMPORTRANGE(""https://docs.google.com/spreadsheets/d/1Yj_ptqi66GCucihVvJfMjLAmec39IyEx_6qawtMGysU/edit?usp=sharing"",""สบก!CY52"")"),0)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IFERROR(__xludf.DUMMYFUNCTION("IMPORTRANGE(""https://docs.google.com/spreadsheets/d/1Yj_ptqi66GCucihVvJfMjLAmec39IyEx_6qawtMGysU/edit?usp=sharing"",""สบก!CZ52"")"),0)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IFERROR(__xludf.DUMMYFUNCTION("IMPORTRANGE(""https://docs.google.com/spreadsheets/d/1Yj_ptqi66GCucihVvJfMjLAmec39IyEx_6qawtMGysU/edit?usp=sharing"",""สบก!DA52"")"),0)</f>
        <v>0</v>
      </c>
      <c r="M318" s="103"/>
      <c r="N318" s="93">
        <f ca="1">IFERROR(__xludf.DUMMYFUNCTION("IMPORTRANGE(""https://docs.google.com/spreadsheets/d/1Yj_ptqi66GCucihVvJfMjLAmec39IyEx_6qawtMGysU/edit?usp=sharing"",""สบก!DE52"")"),0)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IFERROR(__xludf.DUMMYFUNCTION("IMPORTRANGE(""https://docs.google.com/spreadsheets/d/1XL5vhW3sbDhbH9Cz0tuDiY8C3ctxq1tqvaCgkFb8cCA/edit?usp=sharing"",""สุรินทร์!J220"")"),0)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IFERROR(__xludf.DUMMYFUNCTION("IMPORTRANGE(""https://docs.google.com/spreadsheets/d/1XL5vhW3sbDhbH9Cz0tuDiY8C3ctxq1tqvaCgkFb8cCA/edit?usp=sharing"",""สุรินทร์!J221"")"),0)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IFERROR(__xludf.DUMMYFUNCTION("IMPORTRANGE(""https://docs.google.com/spreadsheets/d/1XL5vhW3sbDhbH9Cz0tuDiY8C3ctxq1tqvaCgkFb8cCA/edit?usp=sharing"",""สุรินทร์!J222"")"),0)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IFERROR(__xludf.DUMMYFUNCTION("IMPORTRANGE(""https://docs.google.com/spreadsheets/d/1XL5vhW3sbDhbH9Cz0tuDiY8C3ctxq1tqvaCgkFb8cCA/edit?usp=sharing"",""สุรินทร์!J223"")"),0)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IFERROR(__xludf.DUMMYFUNCTION("IMPORTRANGE(""https://docs.google.com/spreadsheets/d/1XL5vhW3sbDhbH9Cz0tuDiY8C3ctxq1tqvaCgkFb8cCA/edit?usp=sharing"",""สุรินทร์!I224"")"),0)</f>
        <v>0</v>
      </c>
      <c r="J324" s="213">
        <f ca="1">IFERROR(__xludf.DUMMYFUNCTION("IMPORTRANGE(""https://docs.google.com/spreadsheets/d/1XL5vhW3sbDhbH9Cz0tuDiY8C3ctxq1tqvaCgkFb8cCA/edit?usp=sharing"",""สุรินทร์!J224"")"),0)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IFERROR(__xludf.DUMMYFUNCTION("IMPORTRANGE(""https://docs.google.com/spreadsheets/d/1XL5vhW3sbDhbH9Cz0tuDiY8C3ctxq1tqvaCgkFb8cCA/edit?usp=sharing"",""สุรินทร์!J225"")"),0)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IFERROR(__xludf.DUMMYFUNCTION("IMPORTRANGE(""https://docs.google.com/spreadsheets/d/1XL5vhW3sbDhbH9Cz0tuDiY8C3ctxq1tqvaCgkFb8cCA/edit?usp=sharing"",""สุรินทร์!J226"")"),0)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IFERROR(__xludf.DUMMYFUNCTION("IMPORTRANGE(""https://docs.google.com/spreadsheets/d/1XL5vhW3sbDhbH9Cz0tuDiY8C3ctxq1tqvaCgkFb8cCA/edit?usp=sharing"",""สุรินทร์!I228"")"),740)</f>
        <v>740</v>
      </c>
      <c r="J328" s="347">
        <f ca="1">IFERROR(__xludf.DUMMYFUNCTION("IMPORTRANGE(""https://docs.google.com/spreadsheets/d/1XL5vhW3sbDhbH9Cz0tuDiY8C3ctxq1tqvaCgkFb8cCA/edit?usp=sharing"",""สุรินทร์!J228"")"),235)</f>
        <v>235</v>
      </c>
      <c r="K328" s="325">
        <f ca="1">IF(I328&gt;0,J328*100/I328,0)</f>
        <v>31.756756756756758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1940010</v>
      </c>
      <c r="M329" s="158">
        <f t="shared" ca="1" si="98"/>
        <v>1047170</v>
      </c>
      <c r="N329" s="158">
        <f t="shared" ca="1" si="98"/>
        <v>869613</v>
      </c>
      <c r="O329" s="157">
        <f t="shared" ref="O329:O331" ca="1" si="99">IF(L329&gt;0,N329*100/L329,0)</f>
        <v>44.825181313498383</v>
      </c>
      <c r="P329" s="157">
        <f t="shared" ref="P329:P331" ca="1" si="100">IF(M329&gt;0,N329*100/M329,0)</f>
        <v>83.044109361421732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1940010</v>
      </c>
      <c r="M331" s="163">
        <f t="shared" ca="1" si="102"/>
        <v>1047170</v>
      </c>
      <c r="N331" s="163">
        <f t="shared" ca="1" si="102"/>
        <v>869613</v>
      </c>
      <c r="O331" s="162">
        <f t="shared" ca="1" si="99"/>
        <v>44.825181313498383</v>
      </c>
      <c r="P331" s="162">
        <f t="shared" ca="1" si="100"/>
        <v>83.044109361421732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1902210</v>
      </c>
      <c r="M333" s="176">
        <f ca="1">IFERROR(__xludf.DUMMYFUNCTION("IMPORTRANGE(""https://docs.google.com/spreadsheets/d/1Yj_ptqi66GCucihVvJfMjLAmec39IyEx_6qawtMGysU/edit?usp=sharing"",""สบก!DL52"")"),1047170)</f>
        <v>1047170</v>
      </c>
      <c r="N333" s="177">
        <f ca="1">IFERROR(__xludf.DUMMYFUNCTION("IMPORTRANGE(""https://docs.google.com/spreadsheets/d/1Yj_ptqi66GCucihVvJfMjLAmec39IyEx_6qawtMGysU/edit?usp=sharing"",""สบก!DM52"")"),832323)</f>
        <v>832323</v>
      </c>
      <c r="O333" s="178">
        <f ca="1">IF(L333&gt;0,N333*100/L333,0)</f>
        <v>43.75557903701484</v>
      </c>
      <c r="P333" s="178">
        <f ca="1">IF(M333&gt;0,N333*100/M333,0)</f>
        <v>79.48308297602108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IFERROR(__xludf.DUMMYFUNCTION("IMPORTRANGE(""https://docs.google.com/spreadsheets/d/1Yj_ptqi66GCucihVvJfMjLAmec39IyEx_6qawtMGysU/edit?usp=sharing"",""สบก!DH52"")"),759500)</f>
        <v>759500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IFERROR(__xludf.DUMMYFUNCTION("IMPORTRANGE(""https://docs.google.com/spreadsheets/d/1Yj_ptqi66GCucihVvJfMjLAmec39IyEx_6qawtMGysU/edit?usp=sharing"",""สบก!DI52"")"),1142710)</f>
        <v>1142710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IFERROR(__xludf.DUMMYFUNCTION("IMPORTRANGE(""https://docs.google.com/spreadsheets/d/1Yj_ptqi66GCucihVvJfMjLAmec39IyEx_6qawtMGysU/edit?usp=sharing"",""สบก!DJ52"")"),37800)</f>
        <v>37800</v>
      </c>
      <c r="M337" s="103"/>
      <c r="N337" s="93">
        <f ca="1">IFERROR(__xludf.DUMMYFUNCTION("IMPORTRANGE(""https://docs.google.com/spreadsheets/d/1Yj_ptqi66GCucihVvJfMjLAmec39IyEx_6qawtMGysU/edit?usp=sharing"",""สบก!DN52"")"),37290)</f>
        <v>37290</v>
      </c>
      <c r="O337" s="103">
        <f ca="1">IF(L337&gt;0,N337*100/L337,0)</f>
        <v>98.650793650793645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IFERROR(__xludf.DUMMYFUNCTION("IMPORTRANGE(""https://docs.google.com/spreadsheets/d/1XL5vhW3sbDhbH9Cz0tuDiY8C3ctxq1tqvaCgkFb8cCA/edit?usp=sharing"",""สุรินทร์!I234"")"),0)</f>
        <v>0</v>
      </c>
      <c r="J339" s="197">
        <f ca="1">IFERROR(__xludf.DUMMYFUNCTION("IMPORTRANGE(""https://docs.google.com/spreadsheets/d/1XL5vhW3sbDhbH9Cz0tuDiY8C3ctxq1tqvaCgkFb8cCA/edit?usp=sharing"",""สุรินทร์!J234"")"),215)</f>
        <v>215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IFERROR(__xludf.DUMMYFUNCTION("IMPORTRANGE(""https://docs.google.com/spreadsheets/d/1XL5vhW3sbDhbH9Cz0tuDiY8C3ctxq1tqvaCgkFb8cCA/edit?usp=sharing"",""สุรินทร์!I235"")"),5800)</f>
        <v>5800</v>
      </c>
      <c r="J340" s="197">
        <f ca="1">IFERROR(__xludf.DUMMYFUNCTION("IMPORTRANGE(""https://docs.google.com/spreadsheets/d/1XL5vhW3sbDhbH9Cz0tuDiY8C3ctxq1tqvaCgkFb8cCA/edit?usp=sharing"",""สุรินทร์!J235"")"),1511.46)</f>
        <v>1511.46</v>
      </c>
      <c r="K340" s="350">
        <f t="shared" ca="1" si="103"/>
        <v>26.059655172413795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IFERROR(__xludf.DUMMYFUNCTION("IMPORTRANGE(""https://docs.google.com/spreadsheets/d/1XL5vhW3sbDhbH9Cz0tuDiY8C3ctxq1tqvaCgkFb8cCA/edit?usp=sharing"",""สุรินทร์!I236"")"),740)</f>
        <v>740</v>
      </c>
      <c r="J341" s="197">
        <f ca="1">IFERROR(__xludf.DUMMYFUNCTION("IMPORTRANGE(""https://docs.google.com/spreadsheets/d/1XL5vhW3sbDhbH9Cz0tuDiY8C3ctxq1tqvaCgkFb8cCA/edit?usp=sharing"",""สุรินทร์!J236"")"),249)</f>
        <v>249</v>
      </c>
      <c r="K341" s="350">
        <f t="shared" ca="1" si="103"/>
        <v>33.648648648648646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IFERROR(__xludf.DUMMYFUNCTION("IMPORTRANGE(""https://docs.google.com/spreadsheets/d/1XL5vhW3sbDhbH9Cz0tuDiY8C3ctxq1tqvaCgkFb8cCA/edit?usp=sharing"",""สุรินทร์!I237"")"),0)</f>
        <v>0</v>
      </c>
      <c r="J342" s="197">
        <f ca="1">IFERROR(__xludf.DUMMYFUNCTION("IMPORTRANGE(""https://docs.google.com/spreadsheets/d/1XL5vhW3sbDhbH9Cz0tuDiY8C3ctxq1tqvaCgkFb8cCA/edit?usp=sharing"",""สุรินทร์!J237"")"),1824.14)</f>
        <v>1824.14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IFERROR(__xludf.DUMMYFUNCTION("IMPORTRANGE(""https://docs.google.com/spreadsheets/d/1XL5vhW3sbDhbH9Cz0tuDiY8C3ctxq1tqvaCgkFb8cCA/edit?usp=sharing"",""สุรินทร์!I238"")"),740)</f>
        <v>740</v>
      </c>
      <c r="J343" s="197">
        <f ca="1">IFERROR(__xludf.DUMMYFUNCTION("IMPORTRANGE(""https://docs.google.com/spreadsheets/d/1XL5vhW3sbDhbH9Cz0tuDiY8C3ctxq1tqvaCgkFb8cCA/edit?usp=sharing"",""สุรินทร์!J238"")"),1)</f>
        <v>1</v>
      </c>
      <c r="K343" s="350">
        <f t="shared" ca="1" si="103"/>
        <v>0.13513513513513514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IFERROR(__xludf.DUMMYFUNCTION("IMPORTRANGE(""https://docs.google.com/spreadsheets/d/1XL5vhW3sbDhbH9Cz0tuDiY8C3ctxq1tqvaCgkFb8cCA/edit?usp=sharing"",""สุรินทร์!I239"")"),0)</f>
        <v>0</v>
      </c>
      <c r="J344" s="197">
        <f ca="1">IFERROR(__xludf.DUMMYFUNCTION("IMPORTRANGE(""https://docs.google.com/spreadsheets/d/1XL5vhW3sbDhbH9Cz0tuDiY8C3ctxq1tqvaCgkFb8cCA/edit?usp=sharing"",""สุรินทร์!J239"")"),6.74)</f>
        <v>6.74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IFERROR(__xludf.DUMMYFUNCTION("IMPORTRANGE(""https://docs.google.com/spreadsheets/d/1XL5vhW3sbDhbH9Cz0tuDiY8C3ctxq1tqvaCgkFb8cCA/edit?usp=sharing"",""สุรินทร์!I240"")"),740)</f>
        <v>740</v>
      </c>
      <c r="J345" s="197">
        <f ca="1">IFERROR(__xludf.DUMMYFUNCTION("IMPORTRANGE(""https://docs.google.com/spreadsheets/d/1XL5vhW3sbDhbH9Cz0tuDiY8C3ctxq1tqvaCgkFb8cCA/edit?usp=sharing"",""สุรินทร์!J240"")"),235)</f>
        <v>235</v>
      </c>
      <c r="K345" s="350">
        <f t="shared" ca="1" si="103"/>
        <v>31.756756756756758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IFERROR(__xludf.DUMMYFUNCTION("IMPORTRANGE(""https://docs.google.com/spreadsheets/d/1XL5vhW3sbDhbH9Cz0tuDiY8C3ctxq1tqvaCgkFb8cCA/edit?usp=sharing"",""สุรินทร์!I241"")"),0)</f>
        <v>0</v>
      </c>
      <c r="J346" s="197">
        <f ca="1">IFERROR(__xludf.DUMMYFUNCTION("IMPORTRANGE(""https://docs.google.com/spreadsheets/d/1XL5vhW3sbDhbH9Cz0tuDiY8C3ctxq1tqvaCgkFb8cCA/edit?usp=sharing"",""สุรินทร์!J241"")"),1740.03)</f>
        <v>1740.03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IFERROR(__xludf.DUMMYFUNCTION("IMPORTRANGE(""https://docs.google.com/spreadsheets/d/1XL5vhW3sbDhbH9Cz0tuDiY8C3ctxq1tqvaCgkFb8cCA/edit?usp=sharing"",""สุรินทร์!L242"")"),2841291)</f>
        <v>2841291</v>
      </c>
      <c r="M347" s="366"/>
      <c r="N347" s="366">
        <f ca="1">IFERROR(__xludf.DUMMYFUNCTION("IMPORTRANGE(""https://docs.google.com/spreadsheets/d/1XL5vhW3sbDhbH9Cz0tuDiY8C3ctxq1tqvaCgkFb8cCA/edit?usp=sharing"",""สุรินทร์!M242"")"),445964.87)</f>
        <v>445964.87</v>
      </c>
      <c r="O347" s="366">
        <f ca="1">+IF(L347&gt;0,N347*100/L347,0)</f>
        <v>15.69585339903586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IFERROR(__xludf.DUMMYFUNCTION("IMPORTRANGE(""https://docs.google.com/spreadsheets/d/1XL5vhW3sbDhbH9Cz0tuDiY8C3ctxq1tqvaCgkFb8cCA/edit?usp=sharing"",""สุรินทร์!I244"")"),150)</f>
        <v>150</v>
      </c>
      <c r="J349" s="379">
        <f ca="1">IFERROR(__xludf.DUMMYFUNCTION("IMPORTRANGE(""https://docs.google.com/spreadsheets/d/1XL5vhW3sbDhbH9Cz0tuDiY8C3ctxq1tqvaCgkFb8cCA/edit?usp=sharing"",""สุรินทร์!J244"")"),0)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IFERROR(__xludf.DUMMYFUNCTION("IMPORTRANGE(""https://docs.google.com/spreadsheets/d/1XL5vhW3sbDhbH9Cz0tuDiY8C3ctxq1tqvaCgkFb8cCA/edit?usp=sharing"",""สุรินทร์!L244"")"),195420)</f>
        <v>195420</v>
      </c>
      <c r="M349" s="381"/>
      <c r="N349" s="381">
        <f ca="1">IFERROR(__xludf.DUMMYFUNCTION("IMPORTRANGE(""https://docs.google.com/spreadsheets/d/1XL5vhW3sbDhbH9Cz0tuDiY8C3ctxq1tqvaCgkFb8cCA/edit?usp=sharing"",""สุรินทร์!M244"")"),18408)</f>
        <v>18408</v>
      </c>
      <c r="O349" s="381">
        <f ca="1">+IF(L349&gt;0,N349*100/L349,0)</f>
        <v>9.419711390850475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IFERROR(__xludf.DUMMYFUNCTION("IMPORTRANGE(""https://docs.google.com/spreadsheets/d/1XL5vhW3sbDhbH9Cz0tuDiY8C3ctxq1tqvaCgkFb8cCA/edit?usp=sharing"",""สุรินทร์!I245"")"),15)</f>
        <v>15</v>
      </c>
      <c r="J350" s="379">
        <f ca="1">IFERROR(__xludf.DUMMYFUNCTION("IMPORTRANGE(""https://docs.google.com/spreadsheets/d/1XL5vhW3sbDhbH9Cz0tuDiY8C3ctxq1tqvaCgkFb8cCA/edit?usp=sharing"",""สุรินทร์!J245"")"),0)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IFERROR(__xludf.DUMMYFUNCTION("IMPORTRANGE(""https://docs.google.com/spreadsheets/d/1XL5vhW3sbDhbH9Cz0tuDiY8C3ctxq1tqvaCgkFb8cCA/edit?usp=sharing"",""สุรินทร์!L246"")"),0)</f>
        <v>0</v>
      </c>
      <c r="M351" s="172"/>
      <c r="N351" s="172">
        <f ca="1">IFERROR(__xludf.DUMMYFUNCTION("IMPORTRANGE(""https://docs.google.com/spreadsheets/d/1XL5vhW3sbDhbH9Cz0tuDiY8C3ctxq1tqvaCgkFb8cCA/edit?usp=sharing"",""สุรินทร์!M246"")"),0)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IFERROR(__xludf.DUMMYFUNCTION("IMPORTRANGE(""https://docs.google.com/spreadsheets/d/1XL5vhW3sbDhbH9Cz0tuDiY8C3ctxq1tqvaCgkFb8cCA/edit?usp=sharing"",""สุรินทร์!L247"")"),195420)</f>
        <v>195420</v>
      </c>
      <c r="M352" s="173"/>
      <c r="N352" s="172">
        <f ca="1">IFERROR(__xludf.DUMMYFUNCTION("IMPORTRANGE(""https://docs.google.com/spreadsheets/d/1XL5vhW3sbDhbH9Cz0tuDiY8C3ctxq1tqvaCgkFb8cCA/edit?usp=sharing"",""สุรินทร์!M247"")"),18408)</f>
        <v>18408</v>
      </c>
      <c r="O352" s="173">
        <f t="shared" ca="1" si="105"/>
        <v>9.419711390850475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IFERROR(__xludf.DUMMYFUNCTION("IMPORTRANGE(""https://docs.google.com/spreadsheets/d/1XL5vhW3sbDhbH9Cz0tuDiY8C3ctxq1tqvaCgkFb8cCA/edit?usp=sharing"",""สุรินทร์!L248"")"),0)</f>
        <v>0</v>
      </c>
      <c r="M353" s="178"/>
      <c r="N353" s="178">
        <f ca="1">IFERROR(__xludf.DUMMYFUNCTION("IMPORTRANGE(""https://docs.google.com/spreadsheets/d/1XL5vhW3sbDhbH9Cz0tuDiY8C3ctxq1tqvaCgkFb8cCA/edit?usp=sharing"",""สุรินทร์!M248"")"),0)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IFERROR(__xludf.DUMMYFUNCTION("IMPORTRANGE(""https://docs.google.com/spreadsheets/d/1XL5vhW3sbDhbH9Cz0tuDiY8C3ctxq1tqvaCgkFb8cCA/edit?usp=sharing"",""สุรินทร์!L249"")"),195420)</f>
        <v>195420</v>
      </c>
      <c r="M354" s="178"/>
      <c r="N354" s="175">
        <f ca="1">IFERROR(__xludf.DUMMYFUNCTION("IMPORTRANGE(""https://docs.google.com/spreadsheets/d/1XL5vhW3sbDhbH9Cz0tuDiY8C3ctxq1tqvaCgkFb8cCA/edit?usp=sharing"",""สุรินทร์!M249"")"),18408)</f>
        <v>18408</v>
      </c>
      <c r="O354" s="178">
        <f t="shared" ca="1" si="105"/>
        <v>9.419711390850475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IFERROR(__xludf.DUMMYFUNCTION("IMPORTRANGE(""https://docs.google.com/spreadsheets/d/1XL5vhW3sbDhbH9Cz0tuDiY8C3ctxq1tqvaCgkFb8cCA/edit?usp=sharing"",""สุรินทร์!M250"")"),18408)</f>
        <v>18408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IFERROR(__xludf.DUMMYFUNCTION("IMPORTRANGE(""https://docs.google.com/spreadsheets/d/1XL5vhW3sbDhbH9Cz0tuDiY8C3ctxq1tqvaCgkFb8cCA/edit?usp=sharing"",""สุรินทร์!M251"")"),0)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IFERROR(__xludf.DUMMYFUNCTION("IMPORTRANGE(""https://docs.google.com/spreadsheets/d/1XL5vhW3sbDhbH9Cz0tuDiY8C3ctxq1tqvaCgkFb8cCA/edit?usp=sharing"",""สุรินทร์!M252"")"),0)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IFERROR(__xludf.DUMMYFUNCTION("IMPORTRANGE(""https://docs.google.com/spreadsheets/d/1XL5vhW3sbDhbH9Cz0tuDiY8C3ctxq1tqvaCgkFb8cCA/edit?usp=sharing"",""สุรินทร์!M253"")"),0)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IFERROR(__xludf.DUMMYFUNCTION("IMPORTRANGE(""https://docs.google.com/spreadsheets/d/1XL5vhW3sbDhbH9Cz0tuDiY8C3ctxq1tqvaCgkFb8cCA/edit?usp=sharing"",""สุรินทร์!J255"")"),0)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IFERROR(__xludf.DUMMYFUNCTION("IMPORTRANGE(""https://docs.google.com/spreadsheets/d/1XL5vhW3sbDhbH9Cz0tuDiY8C3ctxq1tqvaCgkFb8cCA/edit?usp=sharing"",""สุรินทร์!J256"")"),1)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IFERROR(__xludf.DUMMYFUNCTION("IMPORTRANGE(""https://docs.google.com/spreadsheets/d/1XL5vhW3sbDhbH9Cz0tuDiY8C3ctxq1tqvaCgkFb8cCA/edit?usp=sharing"",""สุรินทร์!J257"")"),1)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IFERROR(__xludf.DUMMYFUNCTION("IMPORTRANGE(""https://docs.google.com/spreadsheets/d/1XL5vhW3sbDhbH9Cz0tuDiY8C3ctxq1tqvaCgkFb8cCA/edit?usp=sharing"",""สุรินทร์!J258"")"),0)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IFERROR(__xludf.DUMMYFUNCTION("IMPORTRANGE(""https://docs.google.com/spreadsheets/d/1XL5vhW3sbDhbH9Cz0tuDiY8C3ctxq1tqvaCgkFb8cCA/edit?usp=sharing"",""สุรินทร์!J166"")"),0)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IFERROR(__xludf.DUMMYFUNCTION("IMPORTRANGE(""https://docs.google.com/spreadsheets/d/1XL5vhW3sbDhbH9Cz0tuDiY8C3ctxq1tqvaCgkFb8cCA/edit?usp=sharing"",""สุรินทร์!J166"")"),0)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IFERROR(__xludf.DUMMYFUNCTION("IMPORTRANGE(""https://docs.google.com/spreadsheets/d/1XL5vhW3sbDhbH9Cz0tuDiY8C3ctxq1tqvaCgkFb8cCA/edit?usp=sharing"",""สุรินทร์!J166"")"),0)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IFERROR(__xludf.DUMMYFUNCTION("IMPORTRANGE(""https://docs.google.com/spreadsheets/d/1XL5vhW3sbDhbH9Cz0tuDiY8C3ctxq1tqvaCgkFb8cCA/edit?usp=sharing"",""สุรินทร์!J166"")"),0)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IFERROR(__xludf.DUMMYFUNCTION("IMPORTRANGE(""https://docs.google.com/spreadsheets/d/1XL5vhW3sbDhbH9Cz0tuDiY8C3ctxq1tqvaCgkFb8cCA/edit?usp=sharing"",""สุรินทร์!I263"")"),15)</f>
        <v>15</v>
      </c>
      <c r="J368" s="197">
        <f ca="1">IFERROR(__xludf.DUMMYFUNCTION("IMPORTRANGE(""https://docs.google.com/spreadsheets/d/1XL5vhW3sbDhbH9Cz0tuDiY8C3ctxq1tqvaCgkFb8cCA/edit?usp=sharing"",""สุรินทร์!J263"")"),0)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IFERROR(__xludf.DUMMYFUNCTION("IMPORTRANGE(""https://docs.google.com/spreadsheets/d/1XL5vhW3sbDhbH9Cz0tuDiY8C3ctxq1tqvaCgkFb8cCA/edit?usp=sharing"",""สุรินทร์!I164"")"),0)</f>
        <v>0</v>
      </c>
      <c r="J369" s="213">
        <f ca="1">IFERROR(__xludf.DUMMYFUNCTION("IMPORTRANGE(""https://docs.google.com/spreadsheets/d/1XL5vhW3sbDhbH9Cz0tuDiY8C3ctxq1tqvaCgkFb8cCA/edit?usp=sharing"",""สุรินทร์!J164"")"),0)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IFERROR(__xludf.DUMMYFUNCTION("IMPORTRANGE(""https://docs.google.com/spreadsheets/d/1XL5vhW3sbDhbH9Cz0tuDiY8C3ctxq1tqvaCgkFb8cCA/edit?usp=sharing"",""สุรินทร์!I265"")"),15)</f>
        <v>15</v>
      </c>
      <c r="J370" s="213">
        <f ca="1">IFERROR(__xludf.DUMMYFUNCTION("IMPORTRANGE(""https://docs.google.com/spreadsheets/d/1XL5vhW3sbDhbH9Cz0tuDiY8C3ctxq1tqvaCgkFb8cCA/edit?usp=sharing"",""สุรินทร์!J265"")"),15)</f>
        <v>15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IFERROR(__xludf.DUMMYFUNCTION("IMPORTRANGE(""https://docs.google.com/spreadsheets/d/1XL5vhW3sbDhbH9Cz0tuDiY8C3ctxq1tqvaCgkFb8cCA/edit?usp=sharing"",""สุรินทร์!I164"")"),0)</f>
        <v>0</v>
      </c>
      <c r="J371" s="198">
        <f ca="1">IFERROR(__xludf.DUMMYFUNCTION("IMPORTRANGE(""https://docs.google.com/spreadsheets/d/1XL5vhW3sbDhbH9Cz0tuDiY8C3ctxq1tqvaCgkFb8cCA/edit?usp=sharing"",""สุรินทร์!J164"")"),0)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IFERROR(__xludf.DUMMYFUNCTION("IMPORTRANGE(""https://docs.google.com/spreadsheets/d/1XL5vhW3sbDhbH9Cz0tuDiY8C3ctxq1tqvaCgkFb8cCA/edit?usp=sharing"",""สุรินทร์!I267"")"),15)</f>
        <v>15</v>
      </c>
      <c r="J372" s="198">
        <f ca="1">IFERROR(__xludf.DUMMYFUNCTION("IMPORTRANGE(""https://docs.google.com/spreadsheets/d/1XL5vhW3sbDhbH9Cz0tuDiY8C3ctxq1tqvaCgkFb8cCA/edit?usp=sharing"",""สุรินทร์!J267"")"),0)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IFERROR(__xludf.DUMMYFUNCTION("IMPORTRANGE(""https://docs.google.com/spreadsheets/d/1XL5vhW3sbDhbH9Cz0tuDiY8C3ctxq1tqvaCgkFb8cCA/edit?usp=sharing"",""สุรินทร์!I164"")"),0)</f>
        <v>0</v>
      </c>
      <c r="J373" s="213">
        <f ca="1">IFERROR(__xludf.DUMMYFUNCTION("IMPORTRANGE(""https://docs.google.com/spreadsheets/d/1XL5vhW3sbDhbH9Cz0tuDiY8C3ctxq1tqvaCgkFb8cCA/edit?usp=sharing"",""สุรินทร์!J164"")"),0)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IFERROR(__xludf.DUMMYFUNCTION("IMPORTRANGE(""https://docs.google.com/spreadsheets/d/1XL5vhW3sbDhbH9Cz0tuDiY8C3ctxq1tqvaCgkFb8cCA/edit?usp=sharing"",""สุรินทร์!I164"")"),0)</f>
        <v>0</v>
      </c>
      <c r="J374" s="197">
        <f ca="1">IFERROR(__xludf.DUMMYFUNCTION("IMPORTRANGE(""https://docs.google.com/spreadsheets/d/1XL5vhW3sbDhbH9Cz0tuDiY8C3ctxq1tqvaCgkFb8cCA/edit?usp=sharing"",""สุรินทร์!J164"")"),0)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IFERROR(__xludf.DUMMYFUNCTION("IMPORTRANGE(""https://docs.google.com/spreadsheets/d/1XL5vhW3sbDhbH9Cz0tuDiY8C3ctxq1tqvaCgkFb8cCA/edit?usp=sharing"",""สุรินทร์!I270"")"),150)</f>
        <v>150</v>
      </c>
      <c r="J375" s="197">
        <f ca="1">IFERROR(__xludf.DUMMYFUNCTION("IMPORTRANGE(""https://docs.google.com/spreadsheets/d/1XL5vhW3sbDhbH9Cz0tuDiY8C3ctxq1tqvaCgkFb8cCA/edit?usp=sharing"",""สุรินทร์!J270"")"),0)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IFERROR(__xludf.DUMMYFUNCTION("IMPORTRANGE(""https://docs.google.com/spreadsheets/d/1XL5vhW3sbDhbH9Cz0tuDiY8C3ctxq1tqvaCgkFb8cCA/edit?usp=sharing"",""สุรินทร์!I271"")"),150)</f>
        <v>150</v>
      </c>
      <c r="J376" s="198">
        <f ca="1">IFERROR(__xludf.DUMMYFUNCTION("IMPORTRANGE(""https://docs.google.com/spreadsheets/d/1XL5vhW3sbDhbH9Cz0tuDiY8C3ctxq1tqvaCgkFb8cCA/edit?usp=sharing"",""สุรินทร์!J271"")"),0)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IFERROR(__xludf.DUMMYFUNCTION("IMPORTRANGE(""https://docs.google.com/spreadsheets/d/1XL5vhW3sbDhbH9Cz0tuDiY8C3ctxq1tqvaCgkFb8cCA/edit?usp=sharing"",""สุรินทร์!I272"")"),0)</f>
        <v>0</v>
      </c>
      <c r="J377" s="213">
        <f ca="1">IFERROR(__xludf.DUMMYFUNCTION("IMPORTRANGE(""https://docs.google.com/spreadsheets/d/1XL5vhW3sbDhbH9Cz0tuDiY8C3ctxq1tqvaCgkFb8cCA/edit?usp=sharing"",""สุรินทร์!J272"")"),0)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IFERROR(__xludf.DUMMYFUNCTION("IMPORTRANGE(""https://docs.google.com/spreadsheets/d/1XL5vhW3sbDhbH9Cz0tuDiY8C3ctxq1tqvaCgkFb8cCA/edit?usp=sharing"",""สุรินทร์!J273"")"),0)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IFERROR(__xludf.DUMMYFUNCTION("IMPORTRANGE(""https://docs.google.com/spreadsheets/d/1XL5vhW3sbDhbH9Cz0tuDiY8C3ctxq1tqvaCgkFb8cCA/edit?usp=sharing"",""สุรินทร์!J274"")"),0)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IFERROR(__xludf.DUMMYFUNCTION("IMPORTRANGE(""https://docs.google.com/spreadsheets/d/1XL5vhW3sbDhbH9Cz0tuDiY8C3ctxq1tqvaCgkFb8cCA/edit?usp=sharing"",""สุรินทร์!I275"")"),1000)</f>
        <v>1000</v>
      </c>
      <c r="J380" s="379">
        <f ca="1">IFERROR(__xludf.DUMMYFUNCTION("IMPORTRANGE(""https://docs.google.com/spreadsheets/d/1XL5vhW3sbDhbH9Cz0tuDiY8C3ctxq1tqvaCgkFb8cCA/edit?usp=sharing"",""สุรินทร์!J275"")"),0)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IFERROR(__xludf.DUMMYFUNCTION("IMPORTRANGE(""https://docs.google.com/spreadsheets/d/1XL5vhW3sbDhbH9Cz0tuDiY8C3ctxq1tqvaCgkFb8cCA/edit?usp=sharing"",""สุรินทร์!L275"")"),1028520)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IFERROR(__xludf.DUMMYFUNCTION("IMPORTRANGE(""https://docs.google.com/spreadsheets/d/1XL5vhW3sbDhbH9Cz0tuDiY8C3ctxq1tqvaCgkFb8cCA/edit?usp=sharing"",""สุรินทร์!M275"")"),111230)</f>
        <v>111230</v>
      </c>
      <c r="O380" s="381">
        <f ca="1">+IF(L380&gt;0,N380*100/L380,0)</f>
        <v>10.814568506203088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IFERROR(__xludf.DUMMYFUNCTION("IMPORTRANGE(""https://docs.google.com/spreadsheets/d/1XL5vhW3sbDhbH9Cz0tuDiY8C3ctxq1tqvaCgkFb8cCA/edit?usp=sharing"",""สุรินทร์!I276"")"),100)</f>
        <v>100</v>
      </c>
      <c r="J381" s="379">
        <f ca="1">IFERROR(__xludf.DUMMYFUNCTION("IMPORTRANGE(""https://docs.google.com/spreadsheets/d/1XL5vhW3sbDhbH9Cz0tuDiY8C3ctxq1tqvaCgkFb8cCA/edit?usp=sharing"",""สุรินทร์!J276"")"),100)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IFERROR(__xludf.DUMMYFUNCTION("IMPORTRANGE(""https://docs.google.com/spreadsheets/d/1XL5vhW3sbDhbH9Cz0tuDiY8C3ctxq1tqvaCgkFb8cCA/edit?usp=sharing"",""สุรินทร์!L277"")"),0)</f>
        <v>0</v>
      </c>
      <c r="M382" s="172"/>
      <c r="N382" s="172">
        <f ca="1">IFERROR(__xludf.DUMMYFUNCTION("IMPORTRANGE(""https://docs.google.com/spreadsheets/d/1XL5vhW3sbDhbH9Cz0tuDiY8C3ctxq1tqvaCgkFb8cCA/edit?usp=sharing"",""สุรินทร์!M277"")"),0)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IFERROR(__xludf.DUMMYFUNCTION("IMPORTRANGE(""https://docs.google.com/spreadsheets/d/1XL5vhW3sbDhbH9Cz0tuDiY8C3ctxq1tqvaCgkFb8cCA/edit?usp=sharing"",""สุรินทร์!L278"")"),1028520)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IFERROR(__xludf.DUMMYFUNCTION("IMPORTRANGE(""https://docs.google.com/spreadsheets/d/1XL5vhW3sbDhbH9Cz0tuDiY8C3ctxq1tqvaCgkFb8cCA/edit?usp=sharing"",""สุรินทร์!M278"")"),111230)</f>
        <v>111230</v>
      </c>
      <c r="O383" s="173">
        <f t="shared" ca="1" si="109"/>
        <v>10.814568506203088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IFERROR(__xludf.DUMMYFUNCTION("IMPORTRANGE(""https://docs.google.com/spreadsheets/d/1XL5vhW3sbDhbH9Cz0tuDiY8C3ctxq1tqvaCgkFb8cCA/edit?usp=sharing"",""สุรินทร์!L279"")"),0)</f>
        <v>0</v>
      </c>
      <c r="M384" s="178"/>
      <c r="N384" s="178">
        <f ca="1">IFERROR(__xludf.DUMMYFUNCTION("IMPORTRANGE(""https://docs.google.com/spreadsheets/d/1XL5vhW3sbDhbH9Cz0tuDiY8C3ctxq1tqvaCgkFb8cCA/edit?usp=sharing"",""สุรินทร์!M279"")"),0)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IFERROR(__xludf.DUMMYFUNCTION("IMPORTRANGE(""https://docs.google.com/spreadsheets/d/1XL5vhW3sbDhbH9Cz0tuDiY8C3ctxq1tqvaCgkFb8cCA/edit?usp=sharing"",""สุรินทร์!L280"")"),1028520)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IFERROR(__xludf.DUMMYFUNCTION("IMPORTRANGE(""https://docs.google.com/spreadsheets/d/1XL5vhW3sbDhbH9Cz0tuDiY8C3ctxq1tqvaCgkFb8cCA/edit?usp=sharing"",""สุรินทร์!M280"")"),111230)</f>
        <v>111230</v>
      </c>
      <c r="O385" s="178">
        <f t="shared" ca="1" si="109"/>
        <v>10.814568506203088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IFERROR(__xludf.DUMMYFUNCTION("IMPORTRANGE(""https://docs.google.com/spreadsheets/d/1XL5vhW3sbDhbH9Cz0tuDiY8C3ctxq1tqvaCgkFb8cCA/edit?usp=sharing"",""สุรินทร์!M281"")"),84520)</f>
        <v>84520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IFERROR(__xludf.DUMMYFUNCTION("IMPORTRANGE(""https://docs.google.com/spreadsheets/d/1XL5vhW3sbDhbH9Cz0tuDiY8C3ctxq1tqvaCgkFb8cCA/edit?usp=sharing"",""สุรินทร์!M282"")"),0)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IFERROR(__xludf.DUMMYFUNCTION("IMPORTRANGE(""https://docs.google.com/spreadsheets/d/1XL5vhW3sbDhbH9Cz0tuDiY8C3ctxq1tqvaCgkFb8cCA/edit?usp=sharing"",""สุรินทร์!M283"")"),19870)</f>
        <v>19870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IFERROR(__xludf.DUMMYFUNCTION("IMPORTRANGE(""https://docs.google.com/spreadsheets/d/1XL5vhW3sbDhbH9Cz0tuDiY8C3ctxq1tqvaCgkFb8cCA/edit?usp=sharing"",""สุรินทร์!M284"")"),6840)</f>
        <v>6840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IFERROR(__xludf.DUMMYFUNCTION("IMPORTRANGE(""https://docs.google.com/spreadsheets/d/1XL5vhW3sbDhbH9Cz0tuDiY8C3ctxq1tqvaCgkFb8cCA/edit?usp=sharing"",""สุรินทร์!J286"")"),0)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IFERROR(__xludf.DUMMYFUNCTION("IMPORTRANGE(""https://docs.google.com/spreadsheets/d/1XL5vhW3sbDhbH9Cz0tuDiY8C3ctxq1tqvaCgkFb8cCA/edit?usp=sharing"",""สุรินทร์!J287"")"),1)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IFERROR(__xludf.DUMMYFUNCTION("IMPORTRANGE(""https://docs.google.com/spreadsheets/d/1XL5vhW3sbDhbH9Cz0tuDiY8C3ctxq1tqvaCgkFb8cCA/edit?usp=sharing"",""สุรินทร์!J288"")"),1)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IFERROR(__xludf.DUMMYFUNCTION("IMPORTRANGE(""https://docs.google.com/spreadsheets/d/1XL5vhW3sbDhbH9Cz0tuDiY8C3ctxq1tqvaCgkFb8cCA/edit?usp=sharing"",""สุรินทร์!J289"")"),0)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IFERROR(__xludf.DUMMYFUNCTION("IMPORTRANGE(""https://docs.google.com/spreadsheets/d/1XL5vhW3sbDhbH9Cz0tuDiY8C3ctxq1tqvaCgkFb8cCA/edit?usp=sharing"",""สุรินทร์!I291"")"),100)</f>
        <v>100</v>
      </c>
      <c r="J396" s="207">
        <f ca="1">IFERROR(__xludf.DUMMYFUNCTION("IMPORTRANGE(""https://docs.google.com/spreadsheets/d/1XL5vhW3sbDhbH9Cz0tuDiY8C3ctxq1tqvaCgkFb8cCA/edit?usp=sharing"",""สุรินทร์!J291"")"),100)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IFERROR(__xludf.DUMMYFUNCTION("IMPORTRANGE(""https://docs.google.com/spreadsheets/d/1XL5vhW3sbDhbH9Cz0tuDiY8C3ctxq1tqvaCgkFb8cCA/edit?usp=sharing"",""สุรินทร์!I292"")"),1000)</f>
        <v>1000</v>
      </c>
      <c r="J397" s="207">
        <f ca="1">IFERROR(__xludf.DUMMYFUNCTION("IMPORTRANGE(""https://docs.google.com/spreadsheets/d/1XL5vhW3sbDhbH9Cz0tuDiY8C3ctxq1tqvaCgkFb8cCA/edit?usp=sharing"",""สุรินทร์!J292"")"),0)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IFERROR(__xludf.DUMMYFUNCTION("IMPORTRANGE(""https://docs.google.com/spreadsheets/d/1XL5vhW3sbDhbH9Cz0tuDiY8C3ctxq1tqvaCgkFb8cCA/edit?usp=sharing"",""สุรินทร์!I293"")"),100)</f>
        <v>100</v>
      </c>
      <c r="J398" s="207">
        <f ca="1">IFERROR(__xludf.DUMMYFUNCTION("IMPORTRANGE(""https://docs.google.com/spreadsheets/d/1XL5vhW3sbDhbH9Cz0tuDiY8C3ctxq1tqvaCgkFb8cCA/edit?usp=sharing"",""สุรินทร์!J293"")"),0)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IFERROR(__xludf.DUMMYFUNCTION("IMPORTRANGE(""https://docs.google.com/spreadsheets/d/1XL5vhW3sbDhbH9Cz0tuDiY8C3ctxq1tqvaCgkFb8cCA/edit?usp=sharing"",""สุรินทร์!J294"")"),0)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IFERROR(__xludf.DUMMYFUNCTION("IMPORTRANGE(""https://docs.google.com/spreadsheets/d/1XL5vhW3sbDhbH9Cz0tuDiY8C3ctxq1tqvaCgkFb8cCA/edit?usp=sharing"",""สุรินทร์!J295"")"),0)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IFERROR(__xludf.DUMMYFUNCTION("IMPORTRANGE(""https://docs.google.com/spreadsheets/d/1XL5vhW3sbDhbH9Cz0tuDiY8C3ctxq1tqvaCgkFb8cCA/edit?usp=sharing"",""สุรินทร์!I296"")"),135)</f>
        <v>135</v>
      </c>
      <c r="J401" s="379">
        <f ca="1">IFERROR(__xludf.DUMMYFUNCTION("IMPORTRANGE(""https://docs.google.com/spreadsheets/d/1XL5vhW3sbDhbH9Cz0tuDiY8C3ctxq1tqvaCgkFb8cCA/edit?usp=sharing"",""สุรินทร์!J296"")"),0)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IFERROR(__xludf.DUMMYFUNCTION("IMPORTRANGE(""https://docs.google.com/spreadsheets/d/1XL5vhW3sbDhbH9Cz0tuDiY8C3ctxq1tqvaCgkFb8cCA/edit?usp=sharing"",""สุรินทร์!L296"")"),159950)</f>
        <v>159950</v>
      </c>
      <c r="M401" s="381"/>
      <c r="N401" s="381">
        <f ca="1">IFERROR(__xludf.DUMMYFUNCTION("IMPORTRANGE(""https://docs.google.com/spreadsheets/d/1XL5vhW3sbDhbH9Cz0tuDiY8C3ctxq1tqvaCgkFb8cCA/edit?usp=sharing"",""สุรินทร์!M296"")"),27400)</f>
        <v>27400</v>
      </c>
      <c r="O401" s="381">
        <f ca="1">+IF(L401&gt;0,N401*100/L401,0)</f>
        <v>17.130353235386057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IFERROR(__xludf.DUMMYFUNCTION("IMPORTRANGE(""https://docs.google.com/spreadsheets/d/1XL5vhW3sbDhbH9Cz0tuDiY8C3ctxq1tqvaCgkFb8cCA/edit?usp=sharing"",""สุรินทร์!I297"")"),45)</f>
        <v>45</v>
      </c>
      <c r="J402" s="379">
        <f ca="1">IFERROR(__xludf.DUMMYFUNCTION("IMPORTRANGE(""https://docs.google.com/spreadsheets/d/1XL5vhW3sbDhbH9Cz0tuDiY8C3ctxq1tqvaCgkFb8cCA/edit?usp=sharing"",""สุรินทร์!J297"")"),10)</f>
        <v>10</v>
      </c>
      <c r="K402" s="380">
        <f t="shared" ca="1" si="111"/>
        <v>22.222222222222221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IFERROR(__xludf.DUMMYFUNCTION("IMPORTRANGE(""https://docs.google.com/spreadsheets/d/1XL5vhW3sbDhbH9Cz0tuDiY8C3ctxq1tqvaCgkFb8cCA/edit?usp=sharing"",""สุรินทร์!L298"")"),0)</f>
        <v>0</v>
      </c>
      <c r="M403" s="172"/>
      <c r="N403" s="178">
        <f ca="1">IFERROR(__xludf.DUMMYFUNCTION("IMPORTRANGE(""https://docs.google.com/spreadsheets/d/1XL5vhW3sbDhbH9Cz0tuDiY8C3ctxq1tqvaCgkFb8cCA/edit?usp=sharing"",""สุรินทร์!M298"")"),0)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IFERROR(__xludf.DUMMYFUNCTION("IMPORTRANGE(""https://docs.google.com/spreadsheets/d/1XL5vhW3sbDhbH9Cz0tuDiY8C3ctxq1tqvaCgkFb8cCA/edit?usp=sharing"",""สุรินทร์!L299"")"),159950)</f>
        <v>159950</v>
      </c>
      <c r="M404" s="173"/>
      <c r="N404" s="178">
        <f ca="1">IFERROR(__xludf.DUMMYFUNCTION("IMPORTRANGE(""https://docs.google.com/spreadsheets/d/1XL5vhW3sbDhbH9Cz0tuDiY8C3ctxq1tqvaCgkFb8cCA/edit?usp=sharing"",""สุรินทร์!M299"")"),27400)</f>
        <v>27400</v>
      </c>
      <c r="O404" s="178">
        <f t="shared" ca="1" si="112"/>
        <v>17.130353235386057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IFERROR(__xludf.DUMMYFUNCTION("IMPORTRANGE(""https://docs.google.com/spreadsheets/d/1XL5vhW3sbDhbH9Cz0tuDiY8C3ctxq1tqvaCgkFb8cCA/edit?usp=sharing"",""สุรินทร์!L300"")"),0)</f>
        <v>0</v>
      </c>
      <c r="M405" s="178"/>
      <c r="N405" s="178">
        <f ca="1">IFERROR(__xludf.DUMMYFUNCTION("IMPORTRANGE(""https://docs.google.com/spreadsheets/d/1XL5vhW3sbDhbH9Cz0tuDiY8C3ctxq1tqvaCgkFb8cCA/edit?usp=sharing"",""สุรินทร์!M300"")"),0)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IFERROR(__xludf.DUMMYFUNCTION("IMPORTRANGE(""https://docs.google.com/spreadsheets/d/1XL5vhW3sbDhbH9Cz0tuDiY8C3ctxq1tqvaCgkFb8cCA/edit?usp=sharing"",""สุรินทร์!L301"")"),159950)</f>
        <v>159950</v>
      </c>
      <c r="M406" s="178"/>
      <c r="N406" s="178">
        <f ca="1">IFERROR(__xludf.DUMMYFUNCTION("IMPORTRANGE(""https://docs.google.com/spreadsheets/d/1XL5vhW3sbDhbH9Cz0tuDiY8C3ctxq1tqvaCgkFb8cCA/edit?usp=sharing"",""สุรินทร์!M301"")"),27400)</f>
        <v>27400</v>
      </c>
      <c r="O406" s="178">
        <f t="shared" ca="1" si="112"/>
        <v>17.130353235386057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IFERROR(__xludf.DUMMYFUNCTION("IMPORTRANGE(""https://docs.google.com/spreadsheets/d/1XL5vhW3sbDhbH9Cz0tuDiY8C3ctxq1tqvaCgkFb8cCA/edit?usp=sharing"",""สุรินทร์!M302"")"),23960)</f>
        <v>23960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IFERROR(__xludf.DUMMYFUNCTION("IMPORTRANGE(""https://docs.google.com/spreadsheets/d/1XL5vhW3sbDhbH9Cz0tuDiY8C3ctxq1tqvaCgkFb8cCA/edit?usp=sharing"",""สุรินทร์!M303"")"),0)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IFERROR(__xludf.DUMMYFUNCTION("IMPORTRANGE(""https://docs.google.com/spreadsheets/d/1XL5vhW3sbDhbH9Cz0tuDiY8C3ctxq1tqvaCgkFb8cCA/edit?usp=sharing"",""สุรินทร์!M304"")"),0)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IFERROR(__xludf.DUMMYFUNCTION("IMPORTRANGE(""https://docs.google.com/spreadsheets/d/1XL5vhW3sbDhbH9Cz0tuDiY8C3ctxq1tqvaCgkFb8cCA/edit?usp=sharing"",""สุรินทร์!M305"")"),3440)</f>
        <v>3440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IFERROR(__xludf.DUMMYFUNCTION("IMPORTRANGE(""https://docs.google.com/spreadsheets/d/1XL5vhW3sbDhbH9Cz0tuDiY8C3ctxq1tqvaCgkFb8cCA/edit?usp=sharing"",""สุรินทร์!J307"")"),0)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IFERROR(__xludf.DUMMYFUNCTION("IMPORTRANGE(""https://docs.google.com/spreadsheets/d/1XL5vhW3sbDhbH9Cz0tuDiY8C3ctxq1tqvaCgkFb8cCA/edit?usp=sharing"",""สุรินทร์!J308"")"),1)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IFERROR(__xludf.DUMMYFUNCTION("IMPORTRANGE(""https://docs.google.com/spreadsheets/d/1XL5vhW3sbDhbH9Cz0tuDiY8C3ctxq1tqvaCgkFb8cCA/edit?usp=sharing"",""สุรินทร์!J309"")"),1)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IFERROR(__xludf.DUMMYFUNCTION("IMPORTRANGE(""https://docs.google.com/spreadsheets/d/1XL5vhW3sbDhbH9Cz0tuDiY8C3ctxq1tqvaCgkFb8cCA/edit?usp=sharing"",""สุรินทร์!J310"")"),0)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IFERROR(__xludf.DUMMYFUNCTION("IMPORTRANGE(""https://docs.google.com/spreadsheets/d/1XL5vhW3sbDhbH9Cz0tuDiY8C3ctxq1tqvaCgkFb8cCA/edit?usp=sharing"",""สุรินทร์!I311"")"),45)</f>
        <v>45</v>
      </c>
      <c r="J416" s="210">
        <f ca="1">IFERROR(__xludf.DUMMYFUNCTION("IMPORTRANGE(""https://docs.google.com/spreadsheets/d/1XL5vhW3sbDhbH9Cz0tuDiY8C3ctxq1tqvaCgkFb8cCA/edit?usp=sharing"",""สุรินทร์!J311"")"),10)</f>
        <v>10</v>
      </c>
      <c r="K416" s="211">
        <f t="shared" ref="K416:K432" ca="1" si="113">IF(I416&gt;0,J416*100/I416,0)</f>
        <v>22.222222222222221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IFERROR(__xludf.DUMMYFUNCTION("IMPORTRANGE(""https://docs.google.com/spreadsheets/d/1XL5vhW3sbDhbH9Cz0tuDiY8C3ctxq1tqvaCgkFb8cCA/edit?usp=sharing"",""สุรินทร์!I312"")"),10)</f>
        <v>10</v>
      </c>
      <c r="J417" s="400">
        <f ca="1">IFERROR(__xludf.DUMMYFUNCTION("IMPORTRANGE(""https://docs.google.com/spreadsheets/d/1XL5vhW3sbDhbH9Cz0tuDiY8C3ctxq1tqvaCgkFb8cCA/edit?usp=sharing"",""สุรินทร์!J312"")"),0)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IFERROR(__xludf.DUMMYFUNCTION("IMPORTRANGE(""https://docs.google.com/spreadsheets/d/1XL5vhW3sbDhbH9Cz0tuDiY8C3ctxq1tqvaCgkFb8cCA/edit?usp=sharing"",""สุรินทร์!I313"")"),30)</f>
        <v>30</v>
      </c>
      <c r="J418" s="401">
        <f ca="1">IFERROR(__xludf.DUMMYFUNCTION("IMPORTRANGE(""https://docs.google.com/spreadsheets/d/1XL5vhW3sbDhbH9Cz0tuDiY8C3ctxq1tqvaCgkFb8cCA/edit?usp=sharing"",""สุรินทร์!J313"")"),0)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IFERROR(__xludf.DUMMYFUNCTION("IMPORTRANGE(""https://docs.google.com/spreadsheets/d/1XL5vhW3sbDhbH9Cz0tuDiY8C3ctxq1tqvaCgkFb8cCA/edit?usp=sharing"",""สุรินทร์!I314"")"),10)</f>
        <v>10</v>
      </c>
      <c r="J419" s="402">
        <f ca="1">IFERROR(__xludf.DUMMYFUNCTION("IMPORTRANGE(""https://docs.google.com/spreadsheets/d/1XL5vhW3sbDhbH9Cz0tuDiY8C3ctxq1tqvaCgkFb8cCA/edit?usp=sharing"",""สุรินทร์!J314"")"),0)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IFERROR(__xludf.DUMMYFUNCTION("IMPORTRANGE(""https://docs.google.com/spreadsheets/d/1XL5vhW3sbDhbH9Cz0tuDiY8C3ctxq1tqvaCgkFb8cCA/edit?usp=sharing"",""สุรินทร์!I315"")"),10)</f>
        <v>10</v>
      </c>
      <c r="J420" s="402">
        <f ca="1">IFERROR(__xludf.DUMMYFUNCTION("IMPORTRANGE(""https://docs.google.com/spreadsheets/d/1XL5vhW3sbDhbH9Cz0tuDiY8C3ctxq1tqvaCgkFb8cCA/edit?usp=sharing"",""สุรินทร์!J315"")"),0)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IFERROR(__xludf.DUMMYFUNCTION("IMPORTRANGE(""https://docs.google.com/spreadsheets/d/1XL5vhW3sbDhbH9Cz0tuDiY8C3ctxq1tqvaCgkFb8cCA/edit?usp=sharing"",""สุรินทร์!I316"")"),25)</f>
        <v>25</v>
      </c>
      <c r="J421" s="400">
        <f ca="1">IFERROR(__xludf.DUMMYFUNCTION("IMPORTRANGE(""https://docs.google.com/spreadsheets/d/1XL5vhW3sbDhbH9Cz0tuDiY8C3ctxq1tqvaCgkFb8cCA/edit?usp=sharing"",""สุรินทร์!J316"")"),0)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IFERROR(__xludf.DUMMYFUNCTION("IMPORTRANGE(""https://docs.google.com/spreadsheets/d/1XL5vhW3sbDhbH9Cz0tuDiY8C3ctxq1tqvaCgkFb8cCA/edit?usp=sharing"",""สุรินทร์!I317"")"),75)</f>
        <v>75</v>
      </c>
      <c r="J422" s="401">
        <f ca="1">IFERROR(__xludf.DUMMYFUNCTION("IMPORTRANGE(""https://docs.google.com/spreadsheets/d/1XL5vhW3sbDhbH9Cz0tuDiY8C3ctxq1tqvaCgkFb8cCA/edit?usp=sharing"",""สุรินทร์!J317"")"),0)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IFERROR(__xludf.DUMMYFUNCTION("IMPORTRANGE(""https://docs.google.com/spreadsheets/d/1XL5vhW3sbDhbH9Cz0tuDiY8C3ctxq1tqvaCgkFb8cCA/edit?usp=sharing"",""สุรินทร์!I318"")"),25)</f>
        <v>25</v>
      </c>
      <c r="J423" s="402">
        <f ca="1">IFERROR(__xludf.DUMMYFUNCTION("IMPORTRANGE(""https://docs.google.com/spreadsheets/d/1XL5vhW3sbDhbH9Cz0tuDiY8C3ctxq1tqvaCgkFb8cCA/edit?usp=sharing"",""สุรินทร์!J318"")"),0)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IFERROR(__xludf.DUMMYFUNCTION("IMPORTRANGE(""https://docs.google.com/spreadsheets/d/1XL5vhW3sbDhbH9Cz0tuDiY8C3ctxq1tqvaCgkFb8cCA/edit?usp=sharing"",""สุรินทร์!I319"")"),25)</f>
        <v>25</v>
      </c>
      <c r="J424" s="402">
        <f ca="1">IFERROR(__xludf.DUMMYFUNCTION("IMPORTRANGE(""https://docs.google.com/spreadsheets/d/1XL5vhW3sbDhbH9Cz0tuDiY8C3ctxq1tqvaCgkFb8cCA/edit?usp=sharing"",""สุรินทร์!J319"")"),0)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IFERROR(__xludf.DUMMYFUNCTION("IMPORTRANGE(""https://docs.google.com/spreadsheets/d/1XL5vhW3sbDhbH9Cz0tuDiY8C3ctxq1tqvaCgkFb8cCA/edit?usp=sharing"",""สุรินทร์!I320"")"),25)</f>
        <v>25</v>
      </c>
      <c r="J425" s="402">
        <f ca="1">IFERROR(__xludf.DUMMYFUNCTION("IMPORTRANGE(""https://docs.google.com/spreadsheets/d/1XL5vhW3sbDhbH9Cz0tuDiY8C3ctxq1tqvaCgkFb8cCA/edit?usp=sharing"",""สุรินทร์!J320"")"),0)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IFERROR(__xludf.DUMMYFUNCTION("IMPORTRANGE(""https://docs.google.com/spreadsheets/d/1XL5vhW3sbDhbH9Cz0tuDiY8C3ctxq1tqvaCgkFb8cCA/edit?usp=sharing"",""สุรินทร์!I321"")"),10)</f>
        <v>10</v>
      </c>
      <c r="J426" s="400">
        <f ca="1">IFERROR(__xludf.DUMMYFUNCTION("IMPORTRANGE(""https://docs.google.com/spreadsheets/d/1XL5vhW3sbDhbH9Cz0tuDiY8C3ctxq1tqvaCgkFb8cCA/edit?usp=sharing"",""สุรินทร์!J321"")"),10)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IFERROR(__xludf.DUMMYFUNCTION("IMPORTRANGE(""https://docs.google.com/spreadsheets/d/1XL5vhW3sbDhbH9Cz0tuDiY8C3ctxq1tqvaCgkFb8cCA/edit?usp=sharing"",""สุรินทร์!I322"")"),30)</f>
        <v>30</v>
      </c>
      <c r="J427" s="401">
        <f ca="1">IFERROR(__xludf.DUMMYFUNCTION("IMPORTRANGE(""https://docs.google.com/spreadsheets/d/1XL5vhW3sbDhbH9Cz0tuDiY8C3ctxq1tqvaCgkFb8cCA/edit?usp=sharing"",""สุรินทร์!J322"")"),0)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IFERROR(__xludf.DUMMYFUNCTION("IMPORTRANGE(""https://docs.google.com/spreadsheets/d/1XL5vhW3sbDhbH9Cz0tuDiY8C3ctxq1tqvaCgkFb8cCA/edit?usp=sharing"",""สุรินทร์!I323"")"),10)</f>
        <v>10</v>
      </c>
      <c r="J428" s="402">
        <f ca="1">IFERROR(__xludf.DUMMYFUNCTION("IMPORTRANGE(""https://docs.google.com/spreadsheets/d/1XL5vhW3sbDhbH9Cz0tuDiY8C3ctxq1tqvaCgkFb8cCA/edit?usp=sharing"",""สุรินทร์!J323"")"),10)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IFERROR(__xludf.DUMMYFUNCTION("IMPORTRANGE(""https://docs.google.com/spreadsheets/d/1XL5vhW3sbDhbH9Cz0tuDiY8C3ctxq1tqvaCgkFb8cCA/edit?usp=sharing"",""สุรินทร์!I324"")"),10)</f>
        <v>10</v>
      </c>
      <c r="J429" s="402">
        <f ca="1">IFERROR(__xludf.DUMMYFUNCTION("IMPORTRANGE(""https://docs.google.com/spreadsheets/d/1XL5vhW3sbDhbH9Cz0tuDiY8C3ctxq1tqvaCgkFb8cCA/edit?usp=sharing"",""สุรินทร์!J324"")"),10)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IFERROR(__xludf.DUMMYFUNCTION("IMPORTRANGE(""https://docs.google.com/spreadsheets/d/1XL5vhW3sbDhbH9Cz0tuDiY8C3ctxq1tqvaCgkFb8cCA/edit?usp=sharing"",""สุรินทร์!I325"")"),35)</f>
        <v>35</v>
      </c>
      <c r="J430" s="400">
        <f ca="1">IFERROR(__xludf.DUMMYFUNCTION("IMPORTRANGE(""https://docs.google.com/spreadsheets/d/1XL5vhW3sbDhbH9Cz0tuDiY8C3ctxq1tqvaCgkFb8cCA/edit?usp=sharing"",""สุรินทร์!J325"")"),0)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IFERROR(__xludf.DUMMYFUNCTION("IMPORTRANGE(""https://docs.google.com/spreadsheets/d/1XL5vhW3sbDhbH9Cz0tuDiY8C3ctxq1tqvaCgkFb8cCA/edit?usp=sharing"",""สุรินทร์!I326"")"),10)</f>
        <v>10</v>
      </c>
      <c r="J431" s="402">
        <f ca="1">IFERROR(__xludf.DUMMYFUNCTION("IMPORTRANGE(""https://docs.google.com/spreadsheets/d/1XL5vhW3sbDhbH9Cz0tuDiY8C3ctxq1tqvaCgkFb8cCA/edit?usp=sharing"",""สุรินทร์!J326"")"),0)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IFERROR(__xludf.DUMMYFUNCTION("IMPORTRANGE(""https://docs.google.com/spreadsheets/d/1XL5vhW3sbDhbH9Cz0tuDiY8C3ctxq1tqvaCgkFb8cCA/edit?usp=sharing"",""สุรินทร์!I327"")"),25)</f>
        <v>25</v>
      </c>
      <c r="J432" s="402">
        <f ca="1">IFERROR(__xludf.DUMMYFUNCTION("IMPORTRANGE(""https://docs.google.com/spreadsheets/d/1XL5vhW3sbDhbH9Cz0tuDiY8C3ctxq1tqvaCgkFb8cCA/edit?usp=sharing"",""สุรินทร์!J327"")"),0)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IFERROR(__xludf.DUMMYFUNCTION("IMPORTRANGE(""https://docs.google.com/spreadsheets/d/1XL5vhW3sbDhbH9Cz0tuDiY8C3ctxq1tqvaCgkFb8cCA/edit?usp=sharing"",""สุรินทร์!J328"")"),0)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IFERROR(__xludf.DUMMYFUNCTION("IMPORTRANGE(""https://docs.google.com/spreadsheets/d/1XL5vhW3sbDhbH9Cz0tuDiY8C3ctxq1tqvaCgkFb8cCA/edit?usp=sharing"",""สุรินทร์!J329"")"),0)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IFERROR(__xludf.DUMMYFUNCTION("IMPORTRANGE(""https://docs.google.com/spreadsheets/d/1XL5vhW3sbDhbH9Cz0tuDiY8C3ctxq1tqvaCgkFb8cCA/edit?usp=sharing"",""สุรินทร์!I330"")"),80)</f>
        <v>80</v>
      </c>
      <c r="J435" s="418">
        <f ca="1">IFERROR(__xludf.DUMMYFUNCTION("IMPORTRANGE(""https://docs.google.com/spreadsheets/d/1XL5vhW3sbDhbH9Cz0tuDiY8C3ctxq1tqvaCgkFb8cCA/edit?usp=sharing"",""สุรินทร์!J330"")"),80)</f>
        <v>80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IFERROR(__xludf.DUMMYFUNCTION("IMPORTRANGE(""https://docs.google.com/spreadsheets/d/1XL5vhW3sbDhbH9Cz0tuDiY8C3ctxq1tqvaCgkFb8cCA/edit?usp=sharing"",""สุรินทร์!L330"")"),217000)</f>
        <v>217000</v>
      </c>
      <c r="M435" s="420"/>
      <c r="N435" s="420">
        <f ca="1">IFERROR(__xludf.DUMMYFUNCTION("IMPORTRANGE(""https://docs.google.com/spreadsheets/d/1XL5vhW3sbDhbH9Cz0tuDiY8C3ctxq1tqvaCgkFb8cCA/edit?usp=sharing"",""สุรินทร์!M330"")"),71353)</f>
        <v>71353</v>
      </c>
      <c r="O435" s="420">
        <f t="shared" ref="O435:O439" ca="1" si="114">+IF(L435&gt;0,N435*100/L435,0)</f>
        <v>32.881566820276497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IFERROR(__xludf.DUMMYFUNCTION("IMPORTRANGE(""https://docs.google.com/spreadsheets/d/1XL5vhW3sbDhbH9Cz0tuDiY8C3ctxq1tqvaCgkFb8cCA/edit?usp=sharing"",""สุรินทร์!L331"")"),0)</f>
        <v>0</v>
      </c>
      <c r="M436" s="172"/>
      <c r="N436" s="178">
        <f ca="1">IFERROR(__xludf.DUMMYFUNCTION("IMPORTRANGE(""https://docs.google.com/spreadsheets/d/1XL5vhW3sbDhbH9Cz0tuDiY8C3ctxq1tqvaCgkFb8cCA/edit?usp=sharing"",""สุรินทร์!M331"")"),0)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IFERROR(__xludf.DUMMYFUNCTION("IMPORTRANGE(""https://docs.google.com/spreadsheets/d/1XL5vhW3sbDhbH9Cz0tuDiY8C3ctxq1tqvaCgkFb8cCA/edit?usp=sharing"",""สุรินทร์!L332"")"),217000)</f>
        <v>217000</v>
      </c>
      <c r="M437" s="173"/>
      <c r="N437" s="178">
        <f ca="1">IFERROR(__xludf.DUMMYFUNCTION("IMPORTRANGE(""https://docs.google.com/spreadsheets/d/1XL5vhW3sbDhbH9Cz0tuDiY8C3ctxq1tqvaCgkFb8cCA/edit?usp=sharing"",""สุรินทร์!M332"")"),71353)</f>
        <v>71353</v>
      </c>
      <c r="O437" s="178">
        <f t="shared" ca="1" si="114"/>
        <v>32.881566820276497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IFERROR(__xludf.DUMMYFUNCTION("IMPORTRANGE(""https://docs.google.com/spreadsheets/d/1XL5vhW3sbDhbH9Cz0tuDiY8C3ctxq1tqvaCgkFb8cCA/edit?usp=sharing"",""สุรินทร์!L333"")"),0)</f>
        <v>0</v>
      </c>
      <c r="M438" s="178"/>
      <c r="N438" s="178">
        <f ca="1">IFERROR(__xludf.DUMMYFUNCTION("IMPORTRANGE(""https://docs.google.com/spreadsheets/d/1XL5vhW3sbDhbH9Cz0tuDiY8C3ctxq1tqvaCgkFb8cCA/edit?usp=sharing"",""สุรินทร์!M333"")"),0)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IFERROR(__xludf.DUMMYFUNCTION("IMPORTRANGE(""https://docs.google.com/spreadsheets/d/1XL5vhW3sbDhbH9Cz0tuDiY8C3ctxq1tqvaCgkFb8cCA/edit?usp=sharing"",""สุรินทร์!L334"")"),217000)</f>
        <v>217000</v>
      </c>
      <c r="M439" s="178"/>
      <c r="N439" s="178">
        <f ca="1">IFERROR(__xludf.DUMMYFUNCTION("IMPORTRANGE(""https://docs.google.com/spreadsheets/d/1XL5vhW3sbDhbH9Cz0tuDiY8C3ctxq1tqvaCgkFb8cCA/edit?usp=sharing"",""สุรินทร์!M334"")"),71353)</f>
        <v>71353</v>
      </c>
      <c r="O439" s="178">
        <f t="shared" ca="1" si="114"/>
        <v>32.881566820276497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IFERROR(__xludf.DUMMYFUNCTION("IMPORTRANGE(""https://docs.google.com/spreadsheets/d/1XL5vhW3sbDhbH9Cz0tuDiY8C3ctxq1tqvaCgkFb8cCA/edit?usp=sharing"",""สุรินทร์!M335"")"),58843)</f>
        <v>58843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IFERROR(__xludf.DUMMYFUNCTION("IMPORTRANGE(""https://docs.google.com/spreadsheets/d/1XL5vhW3sbDhbH9Cz0tuDiY8C3ctxq1tqvaCgkFb8cCA/edit?usp=sharing"",""สุรินทร์!M336"")"),0)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IFERROR(__xludf.DUMMYFUNCTION("IMPORTRANGE(""https://docs.google.com/spreadsheets/d/1XL5vhW3sbDhbH9Cz0tuDiY8C3ctxq1tqvaCgkFb8cCA/edit?usp=sharing"",""สุรินทร์!M337"")"),0)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IFERROR(__xludf.DUMMYFUNCTION("IMPORTRANGE(""https://docs.google.com/spreadsheets/d/1XL5vhW3sbDhbH9Cz0tuDiY8C3ctxq1tqvaCgkFb8cCA/edit?usp=sharing"",""สุรินทร์!M338"")"),12510)</f>
        <v>12510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IFERROR(__xludf.DUMMYFUNCTION("IMPORTRANGE(""https://docs.google.com/spreadsheets/d/1XL5vhW3sbDhbH9Cz0tuDiY8C3ctxq1tqvaCgkFb8cCA/edit?usp=sharing"",""สุรินทร์!J340"")"),0)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IFERROR(__xludf.DUMMYFUNCTION("IMPORTRANGE(""https://docs.google.com/spreadsheets/d/1XL5vhW3sbDhbH9Cz0tuDiY8C3ctxq1tqvaCgkFb8cCA/edit?usp=sharing"",""สุรินทร์!J341"")"),1)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IFERROR(__xludf.DUMMYFUNCTION("IMPORTRANGE(""https://docs.google.com/spreadsheets/d/1XL5vhW3sbDhbH9Cz0tuDiY8C3ctxq1tqvaCgkFb8cCA/edit?usp=sharing"",""สุรินทร์!J342"")"),1)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IFERROR(__xludf.DUMMYFUNCTION("IMPORTRANGE(""https://docs.google.com/spreadsheets/d/1XL5vhW3sbDhbH9Cz0tuDiY8C3ctxq1tqvaCgkFb8cCA/edit?usp=sharing"",""สุรินทร์!J343"")"),0)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IFERROR(__xludf.DUMMYFUNCTION("IMPORTRANGE(""https://docs.google.com/spreadsheets/d/1XL5vhW3sbDhbH9Cz0tuDiY8C3ctxq1tqvaCgkFb8cCA/edit?usp=sharing"",""สุรินทร์!I344"")"),80)</f>
        <v>80</v>
      </c>
      <c r="J449" s="210">
        <f ca="1">IFERROR(__xludf.DUMMYFUNCTION("IMPORTRANGE(""https://docs.google.com/spreadsheets/d/1XL5vhW3sbDhbH9Cz0tuDiY8C3ctxq1tqvaCgkFb8cCA/edit?usp=sharing"",""สุรินทร์!J344"")"),80)</f>
        <v>80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IFERROR(__xludf.DUMMYFUNCTION("IMPORTRANGE(""https://docs.google.com/spreadsheets/d/1XL5vhW3sbDhbH9Cz0tuDiY8C3ctxq1tqvaCgkFb8cCA/edit?usp=sharing"",""สุรินทร์!I345"")"),30)</f>
        <v>30</v>
      </c>
      <c r="J450" s="198">
        <f ca="1">IFERROR(__xludf.DUMMYFUNCTION("IMPORTRANGE(""https://docs.google.com/spreadsheets/d/1XL5vhW3sbDhbH9Cz0tuDiY8C3ctxq1tqvaCgkFb8cCA/edit?usp=sharing"",""สุรินทร์!J345"")"),30)</f>
        <v>30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IFERROR(__xludf.DUMMYFUNCTION("IMPORTRANGE(""https://docs.google.com/spreadsheets/d/1XL5vhW3sbDhbH9Cz0tuDiY8C3ctxq1tqvaCgkFb8cCA/edit?usp=sharing"",""สุรินทร์!I346"")"),50)</f>
        <v>50</v>
      </c>
      <c r="J451" s="197">
        <f ca="1">IFERROR(__xludf.DUMMYFUNCTION("IMPORTRANGE(""https://docs.google.com/spreadsheets/d/1XL5vhW3sbDhbH9Cz0tuDiY8C3ctxq1tqvaCgkFb8cCA/edit?usp=sharing"",""สุรินทร์!J346"")"),50)</f>
        <v>50</v>
      </c>
      <c r="K451" s="171">
        <f t="shared" ca="1" si="115"/>
        <v>100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IFERROR(__xludf.DUMMYFUNCTION("IMPORTRANGE(""https://docs.google.com/spreadsheets/d/1XL5vhW3sbDhbH9Cz0tuDiY8C3ctxq1tqvaCgkFb8cCA/edit?usp=sharing"",""สุรินทร์!I347"")"),0)</f>
        <v>0</v>
      </c>
      <c r="J452" s="197">
        <f ca="1">IFERROR(__xludf.DUMMYFUNCTION("IMPORTRANGE(""https://docs.google.com/spreadsheets/d/1XL5vhW3sbDhbH9Cz0tuDiY8C3ctxq1tqvaCgkFb8cCA/edit?usp=sharing"",""สุรินทร์!J347"")"),0)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IFERROR(__xludf.DUMMYFUNCTION("IMPORTRANGE(""https://docs.google.com/spreadsheets/d/1XL5vhW3sbDhbH9Cz0tuDiY8C3ctxq1tqvaCgkFb8cCA/edit?usp=sharing"",""สุรินทร์!J348"")"),0)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IFERROR(__xludf.DUMMYFUNCTION("IMPORTRANGE(""https://docs.google.com/spreadsheets/d/1XL5vhW3sbDhbH9Cz0tuDiY8C3ctxq1tqvaCgkFb8cCA/edit?usp=sharing"",""สุรินทร์!J349"")"),0)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IFERROR(__xludf.DUMMYFUNCTION("IMPORTRANGE(""https://docs.google.com/spreadsheets/d/1XL5vhW3sbDhbH9Cz0tuDiY8C3ctxq1tqvaCgkFb8cCA/edit?usp=sharing"",""สุรินทร์!I350"")"),42284)</f>
        <v>42284</v>
      </c>
      <c r="J455" s="379">
        <f ca="1">IFERROR(__xludf.DUMMYFUNCTION("IMPORTRANGE(""https://docs.google.com/spreadsheets/d/1XL5vhW3sbDhbH9Cz0tuDiY8C3ctxq1tqvaCgkFb8cCA/edit?usp=sharing"",""สุรินทร์!J350"")"),0)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IFERROR(__xludf.DUMMYFUNCTION("IMPORTRANGE(""https://docs.google.com/spreadsheets/d/1XL5vhW3sbDhbH9Cz0tuDiY8C3ctxq1tqvaCgkFb8cCA/edit?usp=sharing"",""สุรินทร์!L350"")"),699661)</f>
        <v>699661</v>
      </c>
      <c r="M455" s="381"/>
      <c r="N455" s="381">
        <f ca="1">IFERROR(__xludf.DUMMYFUNCTION("IMPORTRANGE(""https://docs.google.com/spreadsheets/d/1XL5vhW3sbDhbH9Cz0tuDiY8C3ctxq1tqvaCgkFb8cCA/edit?usp=sharing"",""สุรินทร์!M350"")"),60868.07)</f>
        <v>60868.07</v>
      </c>
      <c r="O455" s="381">
        <f t="shared" ref="O455:O459" ca="1" si="116">+IF(L455&gt;0,N455*100/L455,0)</f>
        <v>8.6996516884605537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IFERROR(__xludf.DUMMYFUNCTION("IMPORTRANGE(""https://docs.google.com/spreadsheets/d/1XL5vhW3sbDhbH9Cz0tuDiY8C3ctxq1tqvaCgkFb8cCA/edit?usp=sharing"",""สุรินทร์!L351"")"),0)</f>
        <v>0</v>
      </c>
      <c r="M456" s="172"/>
      <c r="N456" s="178">
        <f ca="1">IFERROR(__xludf.DUMMYFUNCTION("IMPORTRANGE(""https://docs.google.com/spreadsheets/d/1XL5vhW3sbDhbH9Cz0tuDiY8C3ctxq1tqvaCgkFb8cCA/edit?usp=sharing"",""สุรินทร์!M351"")"),0)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IFERROR(__xludf.DUMMYFUNCTION("IMPORTRANGE(""https://docs.google.com/spreadsheets/d/1XL5vhW3sbDhbH9Cz0tuDiY8C3ctxq1tqvaCgkFb8cCA/edit?usp=sharing"",""สุรินทร์!L352"")"),699661)</f>
        <v>699661</v>
      </c>
      <c r="M457" s="173"/>
      <c r="N457" s="178">
        <f ca="1">IFERROR(__xludf.DUMMYFUNCTION("IMPORTRANGE(""https://docs.google.com/spreadsheets/d/1XL5vhW3sbDhbH9Cz0tuDiY8C3ctxq1tqvaCgkFb8cCA/edit?usp=sharing"",""สุรินทร์!M352"")"),60868.07)</f>
        <v>60868.07</v>
      </c>
      <c r="O457" s="178">
        <f t="shared" ca="1" si="116"/>
        <v>8.6996516884605537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IFERROR(__xludf.DUMMYFUNCTION("IMPORTRANGE(""https://docs.google.com/spreadsheets/d/1XL5vhW3sbDhbH9Cz0tuDiY8C3ctxq1tqvaCgkFb8cCA/edit?usp=sharing"",""สุรินทร์!L353"")"),0)</f>
        <v>0</v>
      </c>
      <c r="M458" s="178"/>
      <c r="N458" s="178">
        <f ca="1">IFERROR(__xludf.DUMMYFUNCTION("IMPORTRANGE(""https://docs.google.com/spreadsheets/d/1XL5vhW3sbDhbH9Cz0tuDiY8C3ctxq1tqvaCgkFb8cCA/edit?usp=sharing"",""สุรินทร์!M353"")"),0)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IFERROR(__xludf.DUMMYFUNCTION("IMPORTRANGE(""https://docs.google.com/spreadsheets/d/1XL5vhW3sbDhbH9Cz0tuDiY8C3ctxq1tqvaCgkFb8cCA/edit?usp=sharing"",""สุรินทร์!L354"")"),699661)</f>
        <v>699661</v>
      </c>
      <c r="M459" s="178"/>
      <c r="N459" s="178">
        <f ca="1">IFERROR(__xludf.DUMMYFUNCTION("IMPORTRANGE(""https://docs.google.com/spreadsheets/d/1XL5vhW3sbDhbH9Cz0tuDiY8C3ctxq1tqvaCgkFb8cCA/edit?usp=sharing"",""สุรินทร์!M354"")"),60868.07)</f>
        <v>60868.07</v>
      </c>
      <c r="O459" s="178">
        <f t="shared" ca="1" si="116"/>
        <v>8.6996516884605537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IFERROR(__xludf.DUMMYFUNCTION("IMPORTRANGE(""https://docs.google.com/spreadsheets/d/1XL5vhW3sbDhbH9Cz0tuDiY8C3ctxq1tqvaCgkFb8cCA/edit?usp=sharing"",""สุรินทร์!M355"")"),0)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IFERROR(__xludf.DUMMYFUNCTION("IMPORTRANGE(""https://docs.google.com/spreadsheets/d/1XL5vhW3sbDhbH9Cz0tuDiY8C3ctxq1tqvaCgkFb8cCA/edit?usp=sharing"",""สุรินทร์!M356"")"),0)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IFERROR(__xludf.DUMMYFUNCTION("IMPORTRANGE(""https://docs.google.com/spreadsheets/d/1XL5vhW3sbDhbH9Cz0tuDiY8C3ctxq1tqvaCgkFb8cCA/edit?usp=sharing"",""สุรินทร์!M357"")"),40451)</f>
        <v>40451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IFERROR(__xludf.DUMMYFUNCTION("IMPORTRANGE(""https://docs.google.com/spreadsheets/d/1XL5vhW3sbDhbH9Cz0tuDiY8C3ctxq1tqvaCgkFb8cCA/edit?usp=sharing"",""สุรินทร์!M358"")"),20417.07)</f>
        <v>20417.07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IFERROR(__xludf.DUMMYFUNCTION("IMPORTRANGE(""https://docs.google.com/spreadsheets/d/1XL5vhW3sbDhbH9Cz0tuDiY8C3ctxq1tqvaCgkFb8cCA/edit?usp=sharing"",""สุรินทร์!I359"")"),42284)</f>
        <v>42284</v>
      </c>
      <c r="J464" s="276">
        <f ca="1">IFERROR(__xludf.DUMMYFUNCTION("IMPORTRANGE(""https://docs.google.com/spreadsheets/d/1XL5vhW3sbDhbH9Cz0tuDiY8C3ctxq1tqvaCgkFb8cCA/edit?usp=sharing"",""สุรินทร์!J359"")"),0)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IFERROR(__xludf.DUMMYFUNCTION("IMPORTRANGE(""https://docs.google.com/spreadsheets/d/1XL5vhW3sbDhbH9Cz0tuDiY8C3ctxq1tqvaCgkFb8cCA/edit?usp=sharing"",""สุรินทร์!I360"")"),42284)</f>
        <v>42284</v>
      </c>
      <c r="J465" s="428">
        <f ca="1">IFERROR(__xludf.DUMMYFUNCTION("IMPORTRANGE(""https://docs.google.com/spreadsheets/d/1XL5vhW3sbDhbH9Cz0tuDiY8C3ctxq1tqvaCgkFb8cCA/edit?usp=sharing"",""สุรินทร์!J360"")"),44022)</f>
        <v>44022</v>
      </c>
      <c r="K465" s="211">
        <f t="shared" ca="1" si="117"/>
        <v>104.11030176899064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IFERROR(__xludf.DUMMYFUNCTION("IMPORTRANGE(""https://docs.google.com/spreadsheets/d/1XL5vhW3sbDhbH9Cz0tuDiY8C3ctxq1tqvaCgkFb8cCA/edit?usp=sharing"",""สุรินทร์!I361"")"),6353)</f>
        <v>6353</v>
      </c>
      <c r="J466" s="428">
        <f ca="1">IFERROR(__xludf.DUMMYFUNCTION("IMPORTRANGE(""https://docs.google.com/spreadsheets/d/1XL5vhW3sbDhbH9Cz0tuDiY8C3ctxq1tqvaCgkFb8cCA/edit?usp=sharing"",""สุรินทร์!J361"")"),6211)</f>
        <v>6211</v>
      </c>
      <c r="K466" s="211">
        <f t="shared" ca="1" si="117"/>
        <v>97.764835510782305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IFERROR(__xludf.DUMMYFUNCTION("IMPORTRANGE(""https://docs.google.com/spreadsheets/d/1XL5vhW3sbDhbH9Cz0tuDiY8C3ctxq1tqvaCgkFb8cCA/edit?usp=sharing"",""สุรินทร์!I362"")"),0)</f>
        <v>0</v>
      </c>
      <c r="J467" s="198">
        <f ca="1">IFERROR(__xludf.DUMMYFUNCTION("IMPORTRANGE(""https://docs.google.com/spreadsheets/d/1XL5vhW3sbDhbH9Cz0tuDiY8C3ctxq1tqvaCgkFb8cCA/edit?usp=sharing"",""สุรินทร์!J362"")"),32979)</f>
        <v>32979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IFERROR(__xludf.DUMMYFUNCTION("IMPORTRANGE(""https://docs.google.com/spreadsheets/d/1XL5vhW3sbDhbH9Cz0tuDiY8C3ctxq1tqvaCgkFb8cCA/edit?usp=sharing"",""สุรินทร์!I363"")"),0)</f>
        <v>0</v>
      </c>
      <c r="J468" s="198">
        <f ca="1">IFERROR(__xludf.DUMMYFUNCTION("IMPORTRANGE(""https://docs.google.com/spreadsheets/d/1XL5vhW3sbDhbH9Cz0tuDiY8C3ctxq1tqvaCgkFb8cCA/edit?usp=sharing"",""สุรินทร์!J363"")"),5102)</f>
        <v>5102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IFERROR(__xludf.DUMMYFUNCTION("IMPORTRANGE(""https://docs.google.com/spreadsheets/d/1XL5vhW3sbDhbH9Cz0tuDiY8C3ctxq1tqvaCgkFb8cCA/edit?usp=sharing"",""สุรินทร์!I364"")"),0)</f>
        <v>0</v>
      </c>
      <c r="J469" s="198">
        <f ca="1">IFERROR(__xludf.DUMMYFUNCTION("IMPORTRANGE(""https://docs.google.com/spreadsheets/d/1XL5vhW3sbDhbH9Cz0tuDiY8C3ctxq1tqvaCgkFb8cCA/edit?usp=sharing"",""สุรินทร์!J364"")"),9059)</f>
        <v>9059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IFERROR(__xludf.DUMMYFUNCTION("IMPORTRANGE(""https://docs.google.com/spreadsheets/d/1XL5vhW3sbDhbH9Cz0tuDiY8C3ctxq1tqvaCgkFb8cCA/edit?usp=sharing"",""สุรินทร์!I365"")"),0)</f>
        <v>0</v>
      </c>
      <c r="J470" s="198">
        <f ca="1">IFERROR(__xludf.DUMMYFUNCTION("IMPORTRANGE(""https://docs.google.com/spreadsheets/d/1XL5vhW3sbDhbH9Cz0tuDiY8C3ctxq1tqvaCgkFb8cCA/edit?usp=sharing"",""สุรินทร์!J365"")"),923)</f>
        <v>923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IFERROR(__xludf.DUMMYFUNCTION("IMPORTRANGE(""https://docs.google.com/spreadsheets/d/1XL5vhW3sbDhbH9Cz0tuDiY8C3ctxq1tqvaCgkFb8cCA/edit?usp=sharing"",""สุรินทร์!I366"")"),0)</f>
        <v>0</v>
      </c>
      <c r="J471" s="198">
        <f ca="1">IFERROR(__xludf.DUMMYFUNCTION("IMPORTRANGE(""https://docs.google.com/spreadsheets/d/1XL5vhW3sbDhbH9Cz0tuDiY8C3ctxq1tqvaCgkFb8cCA/edit?usp=sharing"",""สุรินทร์!J366"")"),1984)</f>
        <v>1984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IFERROR(__xludf.DUMMYFUNCTION("IMPORTRANGE(""https://docs.google.com/spreadsheets/d/1XL5vhW3sbDhbH9Cz0tuDiY8C3ctxq1tqvaCgkFb8cCA/edit?usp=sharing"",""สุรินทร์!I367"")"),0)</f>
        <v>0</v>
      </c>
      <c r="J472" s="198">
        <f ca="1">IFERROR(__xludf.DUMMYFUNCTION("IMPORTRANGE(""https://docs.google.com/spreadsheets/d/1XL5vhW3sbDhbH9Cz0tuDiY8C3ctxq1tqvaCgkFb8cCA/edit?usp=sharing"",""สุรินทร์!J367"")"),186)</f>
        <v>186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IFERROR(__xludf.DUMMYFUNCTION("IMPORTRANGE(""https://docs.google.com/spreadsheets/d/1XL5vhW3sbDhbH9Cz0tuDiY8C3ctxq1tqvaCgkFb8cCA/edit?usp=sharing"",""สุรินทร์!I368"")"),42284)</f>
        <v>42284</v>
      </c>
      <c r="J473" s="428">
        <f ca="1">IFERROR(__xludf.DUMMYFUNCTION("IMPORTRANGE(""https://docs.google.com/spreadsheets/d/1XL5vhW3sbDhbH9Cz0tuDiY8C3ctxq1tqvaCgkFb8cCA/edit?usp=sharing"",""สุรินทร์!J368"")"),0)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IFERROR(__xludf.DUMMYFUNCTION("IMPORTRANGE(""https://docs.google.com/spreadsheets/d/1XL5vhW3sbDhbH9Cz0tuDiY8C3ctxq1tqvaCgkFb8cCA/edit?usp=sharing"",""สุรินทร์!I369"")"),6353)</f>
        <v>6353</v>
      </c>
      <c r="J474" s="428">
        <f ca="1">IFERROR(__xludf.DUMMYFUNCTION("IMPORTRANGE(""https://docs.google.com/spreadsheets/d/1XL5vhW3sbDhbH9Cz0tuDiY8C3ctxq1tqvaCgkFb8cCA/edit?usp=sharing"",""สุรินทร์!J369"")"),0)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IFERROR(__xludf.DUMMYFUNCTION("IMPORTRANGE(""https://docs.google.com/spreadsheets/d/1XL5vhW3sbDhbH9Cz0tuDiY8C3ctxq1tqvaCgkFb8cCA/edit?usp=sharing"",""สุรินทร์!I370"")"),0)</f>
        <v>0</v>
      </c>
      <c r="J475" s="198">
        <f ca="1">IFERROR(__xludf.DUMMYFUNCTION("IMPORTRANGE(""https://docs.google.com/spreadsheets/d/1XL5vhW3sbDhbH9Cz0tuDiY8C3ctxq1tqvaCgkFb8cCA/edit?usp=sharing"",""สุรินทร์!J370"")"),0)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IFERROR(__xludf.DUMMYFUNCTION("IMPORTRANGE(""https://docs.google.com/spreadsheets/d/1XL5vhW3sbDhbH9Cz0tuDiY8C3ctxq1tqvaCgkFb8cCA/edit?usp=sharing"",""สุรินทร์!I371"")"),0)</f>
        <v>0</v>
      </c>
      <c r="J476" s="198">
        <f ca="1">IFERROR(__xludf.DUMMYFUNCTION("IMPORTRANGE(""https://docs.google.com/spreadsheets/d/1XL5vhW3sbDhbH9Cz0tuDiY8C3ctxq1tqvaCgkFb8cCA/edit?usp=sharing"",""สุรินทร์!J371"")"),0)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IFERROR(__xludf.DUMMYFUNCTION("IMPORTRANGE(""https://docs.google.com/spreadsheets/d/1XL5vhW3sbDhbH9Cz0tuDiY8C3ctxq1tqvaCgkFb8cCA/edit?usp=sharing"",""สุรินทร์!I372"")"),0)</f>
        <v>0</v>
      </c>
      <c r="J477" s="198">
        <f ca="1">IFERROR(__xludf.DUMMYFUNCTION("IMPORTRANGE(""https://docs.google.com/spreadsheets/d/1XL5vhW3sbDhbH9Cz0tuDiY8C3ctxq1tqvaCgkFb8cCA/edit?usp=sharing"",""สุรินทร์!J372"")"),0)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IFERROR(__xludf.DUMMYFUNCTION("IMPORTRANGE(""https://docs.google.com/spreadsheets/d/1XL5vhW3sbDhbH9Cz0tuDiY8C3ctxq1tqvaCgkFb8cCA/edit?usp=sharing"",""สุรินทร์!I373"")"),0)</f>
        <v>0</v>
      </c>
      <c r="J478" s="198">
        <f ca="1">IFERROR(__xludf.DUMMYFUNCTION("IMPORTRANGE(""https://docs.google.com/spreadsheets/d/1XL5vhW3sbDhbH9Cz0tuDiY8C3ctxq1tqvaCgkFb8cCA/edit?usp=sharing"",""สุรินทร์!J373"")"),0)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IFERROR(__xludf.DUMMYFUNCTION("IMPORTRANGE(""https://docs.google.com/spreadsheets/d/1XL5vhW3sbDhbH9Cz0tuDiY8C3ctxq1tqvaCgkFb8cCA/edit?usp=sharing"",""สุรินทร์!I374"")"),0)</f>
        <v>0</v>
      </c>
      <c r="J479" s="198">
        <f ca="1">IFERROR(__xludf.DUMMYFUNCTION("IMPORTRANGE(""https://docs.google.com/spreadsheets/d/1XL5vhW3sbDhbH9Cz0tuDiY8C3ctxq1tqvaCgkFb8cCA/edit?usp=sharing"",""สุรินทร์!J374"")"),0)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IFERROR(__xludf.DUMMYFUNCTION("IMPORTRANGE(""https://docs.google.com/spreadsheets/d/1XL5vhW3sbDhbH9Cz0tuDiY8C3ctxq1tqvaCgkFb8cCA/edit?usp=sharing"",""สุรินทร์!I375"")"),0)</f>
        <v>0</v>
      </c>
      <c r="J480" s="198">
        <f ca="1">IFERROR(__xludf.DUMMYFUNCTION("IMPORTRANGE(""https://docs.google.com/spreadsheets/d/1XL5vhW3sbDhbH9Cz0tuDiY8C3ctxq1tqvaCgkFb8cCA/edit?usp=sharing"",""สุรินทร์!J375"")"),0)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IFERROR(__xludf.DUMMYFUNCTION("IMPORTRANGE(""https://docs.google.com/spreadsheets/d/1XL5vhW3sbDhbH9Cz0tuDiY8C3ctxq1tqvaCgkFb8cCA/edit?usp=sharing"",""สุรินทร์!I376"")"),42284)</f>
        <v>42284</v>
      </c>
      <c r="J481" s="428">
        <f ca="1">IFERROR(__xludf.DUMMYFUNCTION("IMPORTRANGE(""https://docs.google.com/spreadsheets/d/1XL5vhW3sbDhbH9Cz0tuDiY8C3ctxq1tqvaCgkFb8cCA/edit?usp=sharing"",""สุรินทร์!J376"")"),0)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IFERROR(__xludf.DUMMYFUNCTION("IMPORTRANGE(""https://docs.google.com/spreadsheets/d/1XL5vhW3sbDhbH9Cz0tuDiY8C3ctxq1tqvaCgkFb8cCA/edit?usp=sharing"",""สุรินทร์!I377"")"),6353)</f>
        <v>6353</v>
      </c>
      <c r="J482" s="428">
        <f ca="1">IFERROR(__xludf.DUMMYFUNCTION("IMPORTRANGE(""https://docs.google.com/spreadsheets/d/1XL5vhW3sbDhbH9Cz0tuDiY8C3ctxq1tqvaCgkFb8cCA/edit?usp=sharing"",""สุรินทร์!J377"")"),0)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IFERROR(__xludf.DUMMYFUNCTION("IMPORTRANGE(""https://docs.google.com/spreadsheets/d/1XL5vhW3sbDhbH9Cz0tuDiY8C3ctxq1tqvaCgkFb8cCA/edit?usp=sharing"",""สุรินทร์!I378"")"),0)</f>
        <v>0</v>
      </c>
      <c r="J483" s="198">
        <f ca="1">IFERROR(__xludf.DUMMYFUNCTION("IMPORTRANGE(""https://docs.google.com/spreadsheets/d/1XL5vhW3sbDhbH9Cz0tuDiY8C3ctxq1tqvaCgkFb8cCA/edit?usp=sharing"",""สุรินทร์!J378"")"),0)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IFERROR(__xludf.DUMMYFUNCTION("IMPORTRANGE(""https://docs.google.com/spreadsheets/d/1XL5vhW3sbDhbH9Cz0tuDiY8C3ctxq1tqvaCgkFb8cCA/edit?usp=sharing"",""สุรินทร์!I379"")"),0)</f>
        <v>0</v>
      </c>
      <c r="J484" s="198">
        <f ca="1">IFERROR(__xludf.DUMMYFUNCTION("IMPORTRANGE(""https://docs.google.com/spreadsheets/d/1XL5vhW3sbDhbH9Cz0tuDiY8C3ctxq1tqvaCgkFb8cCA/edit?usp=sharing"",""สุรินทร์!J379"")"),0)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IFERROR(__xludf.DUMMYFUNCTION("IMPORTRANGE(""https://docs.google.com/spreadsheets/d/1XL5vhW3sbDhbH9Cz0tuDiY8C3ctxq1tqvaCgkFb8cCA/edit?usp=sharing"",""สุรินทร์!I380"")"),0)</f>
        <v>0</v>
      </c>
      <c r="J485" s="198">
        <f ca="1">IFERROR(__xludf.DUMMYFUNCTION("IMPORTRANGE(""https://docs.google.com/spreadsheets/d/1XL5vhW3sbDhbH9Cz0tuDiY8C3ctxq1tqvaCgkFb8cCA/edit?usp=sharing"",""สุรินทร์!J380"")"),0)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IFERROR(__xludf.DUMMYFUNCTION("IMPORTRANGE(""https://docs.google.com/spreadsheets/d/1XL5vhW3sbDhbH9Cz0tuDiY8C3ctxq1tqvaCgkFb8cCA/edit?usp=sharing"",""สุรินทร์!I381"")"),0)</f>
        <v>0</v>
      </c>
      <c r="J486" s="198">
        <f ca="1">IFERROR(__xludf.DUMMYFUNCTION("IMPORTRANGE(""https://docs.google.com/spreadsheets/d/1XL5vhW3sbDhbH9Cz0tuDiY8C3ctxq1tqvaCgkFb8cCA/edit?usp=sharing"",""สุรินทร์!J381"")"),0)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IFERROR(__xludf.DUMMYFUNCTION("IMPORTRANGE(""https://docs.google.com/spreadsheets/d/1XL5vhW3sbDhbH9Cz0tuDiY8C3ctxq1tqvaCgkFb8cCA/edit?usp=sharing"",""สุรินทร์!I382"")"),0)</f>
        <v>0</v>
      </c>
      <c r="J487" s="428">
        <f ca="1">IFERROR(__xludf.DUMMYFUNCTION("IMPORTRANGE(""https://docs.google.com/spreadsheets/d/1XL5vhW3sbDhbH9Cz0tuDiY8C3ctxq1tqvaCgkFb8cCA/edit?usp=sharing"",""สุรินทร์!J382"")"),0)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IFERROR(__xludf.DUMMYFUNCTION("IMPORTRANGE(""https://docs.google.com/spreadsheets/d/1XL5vhW3sbDhbH9Cz0tuDiY8C3ctxq1tqvaCgkFb8cCA/edit?usp=sharing"",""สุรินทร์!I383"")"),0)</f>
        <v>0</v>
      </c>
      <c r="J488" s="428">
        <f ca="1">IFERROR(__xludf.DUMMYFUNCTION("IMPORTRANGE(""https://docs.google.com/spreadsheets/d/1XL5vhW3sbDhbH9Cz0tuDiY8C3ctxq1tqvaCgkFb8cCA/edit?usp=sharing"",""สุรินทร์!J383"")"),0)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IFERROR(__xludf.DUMMYFUNCTION("IMPORTRANGE(""https://docs.google.com/spreadsheets/d/1XL5vhW3sbDhbH9Cz0tuDiY8C3ctxq1tqvaCgkFb8cCA/edit?usp=sharing"",""สุรินทร์!I384"")"),0)</f>
        <v>0</v>
      </c>
      <c r="J489" s="198">
        <f ca="1">IFERROR(__xludf.DUMMYFUNCTION("IMPORTRANGE(""https://docs.google.com/spreadsheets/d/1XL5vhW3sbDhbH9Cz0tuDiY8C3ctxq1tqvaCgkFb8cCA/edit?usp=sharing"",""สุรินทร์!J384"")"),0)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IFERROR(__xludf.DUMMYFUNCTION("IMPORTRANGE(""https://docs.google.com/spreadsheets/d/1XL5vhW3sbDhbH9Cz0tuDiY8C3ctxq1tqvaCgkFb8cCA/edit?usp=sharing"",""สุรินทร์!I385"")"),0)</f>
        <v>0</v>
      </c>
      <c r="J490" s="198">
        <f ca="1">IFERROR(__xludf.DUMMYFUNCTION("IMPORTRANGE(""https://docs.google.com/spreadsheets/d/1XL5vhW3sbDhbH9Cz0tuDiY8C3ctxq1tqvaCgkFb8cCA/edit?usp=sharing"",""สุรินทร์!J385"")"),0)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IFERROR(__xludf.DUMMYFUNCTION("IMPORTRANGE(""https://docs.google.com/spreadsheets/d/1XL5vhW3sbDhbH9Cz0tuDiY8C3ctxq1tqvaCgkFb8cCA/edit?usp=sharing"",""สุรินทร์!I386"")"),0)</f>
        <v>0</v>
      </c>
      <c r="J491" s="198">
        <f ca="1">IFERROR(__xludf.DUMMYFUNCTION("IMPORTRANGE(""https://docs.google.com/spreadsheets/d/1XL5vhW3sbDhbH9Cz0tuDiY8C3ctxq1tqvaCgkFb8cCA/edit?usp=sharing"",""สุรินทร์!J386"")"),0)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IFERROR(__xludf.DUMMYFUNCTION("IMPORTRANGE(""https://docs.google.com/spreadsheets/d/1XL5vhW3sbDhbH9Cz0tuDiY8C3ctxq1tqvaCgkFb8cCA/edit?usp=sharing"",""สุรินทร์!I387"")"),0)</f>
        <v>0</v>
      </c>
      <c r="J492" s="198">
        <f ca="1">IFERROR(__xludf.DUMMYFUNCTION("IMPORTRANGE(""https://docs.google.com/spreadsheets/d/1XL5vhW3sbDhbH9Cz0tuDiY8C3ctxq1tqvaCgkFb8cCA/edit?usp=sharing"",""สุรินทร์!J387"")"),0)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IFERROR(__xludf.DUMMYFUNCTION("IMPORTRANGE(""https://docs.google.com/spreadsheets/d/1XL5vhW3sbDhbH9Cz0tuDiY8C3ctxq1tqvaCgkFb8cCA/edit?usp=sharing"",""สุรินทร์!I388"")"),0)</f>
        <v>0</v>
      </c>
      <c r="J493" s="198">
        <f ca="1">IFERROR(__xludf.DUMMYFUNCTION("IMPORTRANGE(""https://docs.google.com/spreadsheets/d/1XL5vhW3sbDhbH9Cz0tuDiY8C3ctxq1tqvaCgkFb8cCA/edit?usp=sharing"",""สุรินทร์!J388"")"),0)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IFERROR(__xludf.DUMMYFUNCTION("IMPORTRANGE(""https://docs.google.com/spreadsheets/d/1XL5vhW3sbDhbH9Cz0tuDiY8C3ctxq1tqvaCgkFb8cCA/edit?usp=sharing"",""สุรินทร์!I389"")"),0)</f>
        <v>0</v>
      </c>
      <c r="J494" s="444">
        <f ca="1">IFERROR(__xludf.DUMMYFUNCTION("IMPORTRANGE(""https://docs.google.com/spreadsheets/d/1XL5vhW3sbDhbH9Cz0tuDiY8C3ctxq1tqvaCgkFb8cCA/edit?usp=sharing"",""สุรินทร์!J389"")"),0)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IFERROR(__xludf.DUMMYFUNCTION("IMPORTRANGE(""https://docs.google.com/spreadsheets/d/1XL5vhW3sbDhbH9Cz0tuDiY8C3ctxq1tqvaCgkFb8cCA/edit?usp=sharing"",""สุรินทร์!I390"")"),0)</f>
        <v>0</v>
      </c>
      <c r="J495" s="444">
        <f ca="1">IFERROR(__xludf.DUMMYFUNCTION("IMPORTRANGE(""https://docs.google.com/spreadsheets/d/1XL5vhW3sbDhbH9Cz0tuDiY8C3ctxq1tqvaCgkFb8cCA/edit?usp=sharing"",""สุรินทร์!J390"")"),0)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IFERROR(__xludf.DUMMYFUNCTION("IMPORTRANGE(""https://docs.google.com/spreadsheets/d/1XL5vhW3sbDhbH9Cz0tuDiY8C3ctxq1tqvaCgkFb8cCA/edit?usp=sharing"",""สุรินทร์!I391"")"),0)</f>
        <v>0</v>
      </c>
      <c r="J496" s="444">
        <f ca="1">IFERROR(__xludf.DUMMYFUNCTION("IMPORTRANGE(""https://docs.google.com/spreadsheets/d/1XL5vhW3sbDhbH9Cz0tuDiY8C3ctxq1tqvaCgkFb8cCA/edit?usp=sharing"",""สุรินทร์!J391"")"),0)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IFERROR(__xludf.DUMMYFUNCTION("IMPORTRANGE(""https://docs.google.com/spreadsheets/d/1XL5vhW3sbDhbH9Cz0tuDiY8C3ctxq1tqvaCgkFb8cCA/edit?usp=sharing"",""สุรินทร์!I392"")"),3206)</f>
        <v>3206</v>
      </c>
      <c r="J497" s="451">
        <f ca="1">IFERROR(__xludf.DUMMYFUNCTION("IMPORTRANGE(""https://docs.google.com/spreadsheets/d/1XL5vhW3sbDhbH9Cz0tuDiY8C3ctxq1tqvaCgkFb8cCA/edit?usp=sharing"",""สุรินทร์!J392"")"),413)</f>
        <v>413</v>
      </c>
      <c r="K497" s="452">
        <f t="shared" ca="1" si="117"/>
        <v>12.882096069868995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IFERROR(__xludf.DUMMYFUNCTION("IMPORTRANGE(""https://docs.google.com/spreadsheets/d/1XL5vhW3sbDhbH9Cz0tuDiY8C3ctxq1tqvaCgkFb8cCA/edit?usp=sharing"",""สุรินทร์!I393"")"),3206)</f>
        <v>3206</v>
      </c>
      <c r="J498" s="428">
        <f ca="1">IFERROR(__xludf.DUMMYFUNCTION("IMPORTRANGE(""https://docs.google.com/spreadsheets/d/1XL5vhW3sbDhbH9Cz0tuDiY8C3ctxq1tqvaCgkFb8cCA/edit?usp=sharing"",""สุรินทร์!J393"")"),413)</f>
        <v>413</v>
      </c>
      <c r="K498" s="171">
        <f t="shared" ca="1" si="117"/>
        <v>12.882096069868995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IFERROR(__xludf.DUMMYFUNCTION("IMPORTRANGE(""https://docs.google.com/spreadsheets/d/1XL5vhW3sbDhbH9Cz0tuDiY8C3ctxq1tqvaCgkFb8cCA/edit?usp=sharing"",""สุรินทร์!I394"")"),647)</f>
        <v>647</v>
      </c>
      <c r="J499" s="428">
        <f ca="1">IFERROR(__xludf.DUMMYFUNCTION("IMPORTRANGE(""https://docs.google.com/spreadsheets/d/1XL5vhW3sbDhbH9Cz0tuDiY8C3ctxq1tqvaCgkFb8cCA/edit?usp=sharing"",""สุรินทร์!J394"")"),123)</f>
        <v>123</v>
      </c>
      <c r="K499" s="211">
        <f t="shared" ca="1" si="117"/>
        <v>19.01081916537867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IFERROR(__xludf.DUMMYFUNCTION("IMPORTRANGE(""https://docs.google.com/spreadsheets/d/1XL5vhW3sbDhbH9Cz0tuDiY8C3ctxq1tqvaCgkFb8cCA/edit?usp=sharing"",""สุรินทร์!I395"")"),0)</f>
        <v>0</v>
      </c>
      <c r="J500" s="170">
        <f ca="1">IFERROR(__xludf.DUMMYFUNCTION("IMPORTRANGE(""https://docs.google.com/spreadsheets/d/1XL5vhW3sbDhbH9Cz0tuDiY8C3ctxq1tqvaCgkFb8cCA/edit?usp=sharing"",""สุรินทร์!J395"")"),379)</f>
        <v>379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IFERROR(__xludf.DUMMYFUNCTION("IMPORTRANGE(""https://docs.google.com/spreadsheets/d/1XL5vhW3sbDhbH9Cz0tuDiY8C3ctxq1tqvaCgkFb8cCA/edit?usp=sharing"",""สุรินทร์!I396"")"),0)</f>
        <v>0</v>
      </c>
      <c r="J501" s="170">
        <f ca="1">IFERROR(__xludf.DUMMYFUNCTION("IMPORTRANGE(""https://docs.google.com/spreadsheets/d/1XL5vhW3sbDhbH9Cz0tuDiY8C3ctxq1tqvaCgkFb8cCA/edit?usp=sharing"",""สุรินทร์!J396"")"),111)</f>
        <v>111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IFERROR(__xludf.DUMMYFUNCTION("IMPORTRANGE(""https://docs.google.com/spreadsheets/d/1XL5vhW3sbDhbH9Cz0tuDiY8C3ctxq1tqvaCgkFb8cCA/edit?usp=sharing"",""สุรินทร์!I397"")"),0)</f>
        <v>0</v>
      </c>
      <c r="J502" s="198">
        <f ca="1">IFERROR(__xludf.DUMMYFUNCTION("IMPORTRANGE(""https://docs.google.com/spreadsheets/d/1XL5vhW3sbDhbH9Cz0tuDiY8C3ctxq1tqvaCgkFb8cCA/edit?usp=sharing"",""สุรินทร์!J397"")"),277)</f>
        <v>277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IFERROR(__xludf.DUMMYFUNCTION("IMPORTRANGE(""https://docs.google.com/spreadsheets/d/1XL5vhW3sbDhbH9Cz0tuDiY8C3ctxq1tqvaCgkFb8cCA/edit?usp=sharing"",""สุรินทร์!I398"")"),0)</f>
        <v>0</v>
      </c>
      <c r="J503" s="207">
        <f ca="1">IFERROR(__xludf.DUMMYFUNCTION("IMPORTRANGE(""https://docs.google.com/spreadsheets/d/1XL5vhW3sbDhbH9Cz0tuDiY8C3ctxq1tqvaCgkFb8cCA/edit?usp=sharing"",""สุรินทร์!J398"")"),77)</f>
        <v>77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IFERROR(__xludf.DUMMYFUNCTION("IMPORTRANGE(""https://docs.google.com/spreadsheets/d/1XL5vhW3sbDhbH9Cz0tuDiY8C3ctxq1tqvaCgkFb8cCA/edit?usp=sharing"",""สุรินทร์!I399"")"),0)</f>
        <v>0</v>
      </c>
      <c r="J504" s="198">
        <f ca="1">IFERROR(__xludf.DUMMYFUNCTION("IMPORTRANGE(""https://docs.google.com/spreadsheets/d/1XL5vhW3sbDhbH9Cz0tuDiY8C3ctxq1tqvaCgkFb8cCA/edit?usp=sharing"",""สุรินทร์!J399"")"),102)</f>
        <v>102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IFERROR(__xludf.DUMMYFUNCTION("IMPORTRANGE(""https://docs.google.com/spreadsheets/d/1XL5vhW3sbDhbH9Cz0tuDiY8C3ctxq1tqvaCgkFb8cCA/edit?usp=sharing"",""สุรินทร์!I400"")"),0)</f>
        <v>0</v>
      </c>
      <c r="J505" s="207">
        <f ca="1">IFERROR(__xludf.DUMMYFUNCTION("IMPORTRANGE(""https://docs.google.com/spreadsheets/d/1XL5vhW3sbDhbH9Cz0tuDiY8C3ctxq1tqvaCgkFb8cCA/edit?usp=sharing"",""สุรินทร์!J400"")"),34)</f>
        <v>34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IFERROR(__xludf.DUMMYFUNCTION("IMPORTRANGE(""https://docs.google.com/spreadsheets/d/1XL5vhW3sbDhbH9Cz0tuDiY8C3ctxq1tqvaCgkFb8cCA/edit?usp=sharing"",""สุรินทร์!I401"")"),0)</f>
        <v>0</v>
      </c>
      <c r="J506" s="198">
        <f ca="1">IFERROR(__xludf.DUMMYFUNCTION("IMPORTRANGE(""https://docs.google.com/spreadsheets/d/1XL5vhW3sbDhbH9Cz0tuDiY8C3ctxq1tqvaCgkFb8cCA/edit?usp=sharing"",""สุรินทร์!J401"")"),0)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IFERROR(__xludf.DUMMYFUNCTION("IMPORTRANGE(""https://docs.google.com/spreadsheets/d/1XL5vhW3sbDhbH9Cz0tuDiY8C3ctxq1tqvaCgkFb8cCA/edit?usp=sharing"",""สุรินทร์!I402"")"),0)</f>
        <v>0</v>
      </c>
      <c r="J507" s="207">
        <f ca="1">IFERROR(__xludf.DUMMYFUNCTION("IMPORTRANGE(""https://docs.google.com/spreadsheets/d/1XL5vhW3sbDhbH9Cz0tuDiY8C3ctxq1tqvaCgkFb8cCA/edit?usp=sharing"",""สุรินทร์!J402"")"),0)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IFERROR(__xludf.DUMMYFUNCTION("IMPORTRANGE(""https://docs.google.com/spreadsheets/d/1XL5vhW3sbDhbH9Cz0tuDiY8C3ctxq1tqvaCgkFb8cCA/edit?usp=sharing"",""สุรินทร์!I403"")"),0)</f>
        <v>0</v>
      </c>
      <c r="J508" s="170">
        <f ca="1">IFERROR(__xludf.DUMMYFUNCTION("IMPORTRANGE(""https://docs.google.com/spreadsheets/d/1XL5vhW3sbDhbH9Cz0tuDiY8C3ctxq1tqvaCgkFb8cCA/edit?usp=sharing"",""สุรินทร์!J403"")"),34)</f>
        <v>34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IFERROR(__xludf.DUMMYFUNCTION("IMPORTRANGE(""https://docs.google.com/spreadsheets/d/1XL5vhW3sbDhbH9Cz0tuDiY8C3ctxq1tqvaCgkFb8cCA/edit?usp=sharing"",""สุรินทร์!I404"")"),0)</f>
        <v>0</v>
      </c>
      <c r="J509" s="170">
        <f ca="1">IFERROR(__xludf.DUMMYFUNCTION("IMPORTRANGE(""https://docs.google.com/spreadsheets/d/1XL5vhW3sbDhbH9Cz0tuDiY8C3ctxq1tqvaCgkFb8cCA/edit?usp=sharing"",""สุรินทร์!J404"")"),12)</f>
        <v>12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IFERROR(__xludf.DUMMYFUNCTION("IMPORTRANGE(""https://docs.google.com/spreadsheets/d/1XL5vhW3sbDhbH9Cz0tuDiY8C3ctxq1tqvaCgkFb8cCA/edit?usp=sharing"",""สุรินทร์!I405"")"),0)</f>
        <v>0</v>
      </c>
      <c r="J510" s="207">
        <f ca="1">IFERROR(__xludf.DUMMYFUNCTION("IMPORTRANGE(""https://docs.google.com/spreadsheets/d/1XL5vhW3sbDhbH9Cz0tuDiY8C3ctxq1tqvaCgkFb8cCA/edit?usp=sharing"",""สุรินทร์!J405"")"),0)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IFERROR(__xludf.DUMMYFUNCTION("IMPORTRANGE(""https://docs.google.com/spreadsheets/d/1XL5vhW3sbDhbH9Cz0tuDiY8C3ctxq1tqvaCgkFb8cCA/edit?usp=sharing"",""สุรินทร์!I406"")"),0)</f>
        <v>0</v>
      </c>
      <c r="J511" s="207">
        <f ca="1">IFERROR(__xludf.DUMMYFUNCTION("IMPORTRANGE(""https://docs.google.com/spreadsheets/d/1XL5vhW3sbDhbH9Cz0tuDiY8C3ctxq1tqvaCgkFb8cCA/edit?usp=sharing"",""สุรินทร์!J406"")"),12)</f>
        <v>12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IFERROR(__xludf.DUMMYFUNCTION("IMPORTRANGE(""https://docs.google.com/spreadsheets/d/1XL5vhW3sbDhbH9Cz0tuDiY8C3ctxq1tqvaCgkFb8cCA/edit?usp=sharing"",""สุรินทร์!I407"")"),0)</f>
        <v>0</v>
      </c>
      <c r="J512" s="207">
        <f ca="1">IFERROR(__xludf.DUMMYFUNCTION("IMPORTRANGE(""https://docs.google.com/spreadsheets/d/1XL5vhW3sbDhbH9Cz0tuDiY8C3ctxq1tqvaCgkFb8cCA/edit?usp=sharing"",""สุรินทร์!J407"")"),34)</f>
        <v>34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IFERROR(__xludf.DUMMYFUNCTION("IMPORTRANGE(""https://docs.google.com/spreadsheets/d/1XL5vhW3sbDhbH9Cz0tuDiY8C3ctxq1tqvaCgkFb8cCA/edit?usp=sharing"",""สุรินทร์!I408"")"),0)</f>
        <v>0</v>
      </c>
      <c r="J513" s="207">
        <f ca="1">IFERROR(__xludf.DUMMYFUNCTION("IMPORTRANGE(""https://docs.google.com/spreadsheets/d/1XL5vhW3sbDhbH9Cz0tuDiY8C3ctxq1tqvaCgkFb8cCA/edit?usp=sharing"",""สุรินทร์!J408"")"),0)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IFERROR(__xludf.DUMMYFUNCTION("IMPORTRANGE(""https://docs.google.com/spreadsheets/d/1XL5vhW3sbDhbH9Cz0tuDiY8C3ctxq1tqvaCgkFb8cCA/edit?usp=sharing"",""สุรินทร์!I409"")"),0)</f>
        <v>0</v>
      </c>
      <c r="J514" s="207">
        <f ca="1">IFERROR(__xludf.DUMMYFUNCTION("IMPORTRANGE(""https://docs.google.com/spreadsheets/d/1XL5vhW3sbDhbH9Cz0tuDiY8C3ctxq1tqvaCgkFb8cCA/edit?usp=sharing"",""สุรินทร์!J409"")"),0)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IFERROR(__xludf.DUMMYFUNCTION("IMPORTRANGE(""https://docs.google.com/spreadsheets/d/1XL5vhW3sbDhbH9Cz0tuDiY8C3ctxq1tqvaCgkFb8cCA/edit?usp=sharing"",""สุรินทร์!I410"")"),0)</f>
        <v>0</v>
      </c>
      <c r="J515" s="207">
        <f ca="1">IFERROR(__xludf.DUMMYFUNCTION("IMPORTRANGE(""https://docs.google.com/spreadsheets/d/1XL5vhW3sbDhbH9Cz0tuDiY8C3ctxq1tqvaCgkFb8cCA/edit?usp=sharing"",""สุรินทร์!J410"")"),0)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IFERROR(__xludf.DUMMYFUNCTION("IMPORTRANGE(""https://docs.google.com/spreadsheets/d/1XL5vhW3sbDhbH9Cz0tuDiY8C3ctxq1tqvaCgkFb8cCA/edit?usp=sharing"",""สุรินทร์!I411"")"),0)</f>
        <v>0</v>
      </c>
      <c r="J516" s="276">
        <f ca="1">IFERROR(__xludf.DUMMYFUNCTION("IMPORTRANGE(""https://docs.google.com/spreadsheets/d/1XL5vhW3sbDhbH9Cz0tuDiY8C3ctxq1tqvaCgkFb8cCA/edit?usp=sharing"",""สุรินทร์!J411"")"),0)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IFERROR(__xludf.DUMMYFUNCTION("IMPORTRANGE(""https://docs.google.com/spreadsheets/d/1XL5vhW3sbDhbH9Cz0tuDiY8C3ctxq1tqvaCgkFb8cCA/edit?usp=sharing"",""สุรินทร์!I412"")"),0)</f>
        <v>0</v>
      </c>
      <c r="J517" s="292">
        <f ca="1">IFERROR(__xludf.DUMMYFUNCTION("IMPORTRANGE(""https://docs.google.com/spreadsheets/d/1XL5vhW3sbDhbH9Cz0tuDiY8C3ctxq1tqvaCgkFb8cCA/edit?usp=sharing"",""สุรินทร์!J412"")"),0)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IFERROR(__xludf.DUMMYFUNCTION("IMPORTRANGE(""https://docs.google.com/spreadsheets/d/1XL5vhW3sbDhbH9Cz0tuDiY8C3ctxq1tqvaCgkFb8cCA/edit?usp=sharing"",""สุรินทร์!I413"")"),0)</f>
        <v>0</v>
      </c>
      <c r="J518" s="292">
        <f ca="1">IFERROR(__xludf.DUMMYFUNCTION("IMPORTRANGE(""https://docs.google.com/spreadsheets/d/1XL5vhW3sbDhbH9Cz0tuDiY8C3ctxq1tqvaCgkFb8cCA/edit?usp=sharing"",""สุรินทร์!J413"")"),0)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IFERROR(__xludf.DUMMYFUNCTION("IMPORTRANGE(""https://docs.google.com/spreadsheets/d/1XL5vhW3sbDhbH9Cz0tuDiY8C3ctxq1tqvaCgkFb8cCA/edit?usp=sharing"",""สุรินทร์!I414"")"),0)</f>
        <v>0</v>
      </c>
      <c r="J519" s="197">
        <f ca="1">IFERROR(__xludf.DUMMYFUNCTION("IMPORTRANGE(""https://docs.google.com/spreadsheets/d/1XL5vhW3sbDhbH9Cz0tuDiY8C3ctxq1tqvaCgkFb8cCA/edit?usp=sharing"",""สุรินทร์!J414"")"),0)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IFERROR(__xludf.DUMMYFUNCTION("IMPORTRANGE(""https://docs.google.com/spreadsheets/d/1XL5vhW3sbDhbH9Cz0tuDiY8C3ctxq1tqvaCgkFb8cCA/edit?usp=sharing"",""สุรินทร์!I415"")"),0)</f>
        <v>0</v>
      </c>
      <c r="J520" s="197">
        <f ca="1">IFERROR(__xludf.DUMMYFUNCTION("IMPORTRANGE(""https://docs.google.com/spreadsheets/d/1XL5vhW3sbDhbH9Cz0tuDiY8C3ctxq1tqvaCgkFb8cCA/edit?usp=sharing"",""สุรินทร์!J415"")"),0)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IFERROR(__xludf.DUMMYFUNCTION("IMPORTRANGE(""https://docs.google.com/spreadsheets/d/1XL5vhW3sbDhbH9Cz0tuDiY8C3ctxq1tqvaCgkFb8cCA/edit?usp=sharing"",""สุรินทร์!I416"")"),0)</f>
        <v>0</v>
      </c>
      <c r="J521" s="197">
        <f ca="1">IFERROR(__xludf.DUMMYFUNCTION("IMPORTRANGE(""https://docs.google.com/spreadsheets/d/1XL5vhW3sbDhbH9Cz0tuDiY8C3ctxq1tqvaCgkFb8cCA/edit?usp=sharing"",""สุรินทร์!J416"")"),0)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IFERROR(__xludf.DUMMYFUNCTION("IMPORTRANGE(""https://docs.google.com/spreadsheets/d/1XL5vhW3sbDhbH9Cz0tuDiY8C3ctxq1tqvaCgkFb8cCA/edit?usp=sharing"",""สุรินทร์!I417"")"),0)</f>
        <v>0</v>
      </c>
      <c r="J522" s="197">
        <f ca="1">IFERROR(__xludf.DUMMYFUNCTION("IMPORTRANGE(""https://docs.google.com/spreadsheets/d/1XL5vhW3sbDhbH9Cz0tuDiY8C3ctxq1tqvaCgkFb8cCA/edit?usp=sharing"",""สุรินทร์!J417"")"),0)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IFERROR(__xludf.DUMMYFUNCTION("IMPORTRANGE(""https://docs.google.com/spreadsheets/d/1XL5vhW3sbDhbH9Cz0tuDiY8C3ctxq1tqvaCgkFb8cCA/edit?usp=sharing"",""สุรินทร์!I418"")"),0)</f>
        <v>0</v>
      </c>
      <c r="J523" s="197">
        <f ca="1">IFERROR(__xludf.DUMMYFUNCTION("IMPORTRANGE(""https://docs.google.com/spreadsheets/d/1XL5vhW3sbDhbH9Cz0tuDiY8C3ctxq1tqvaCgkFb8cCA/edit?usp=sharing"",""สุรินทร์!J418"")"),0)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IFERROR(__xludf.DUMMYFUNCTION("IMPORTRANGE(""https://docs.google.com/spreadsheets/d/1XL5vhW3sbDhbH9Cz0tuDiY8C3ctxq1tqvaCgkFb8cCA/edit?usp=sharing"",""สุรินทร์!I419"")"),0)</f>
        <v>0</v>
      </c>
      <c r="J524" s="197">
        <f ca="1">IFERROR(__xludf.DUMMYFUNCTION("IMPORTRANGE(""https://docs.google.com/spreadsheets/d/1XL5vhW3sbDhbH9Cz0tuDiY8C3ctxq1tqvaCgkFb8cCA/edit?usp=sharing"",""สุรินทร์!J419"")"),0)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IFERROR(__xludf.DUMMYFUNCTION("IMPORTRANGE(""https://docs.google.com/spreadsheets/d/1XL5vhW3sbDhbH9Cz0tuDiY8C3ctxq1tqvaCgkFb8cCA/edit?usp=sharing"",""สุรินทร์!I420"")"),0)</f>
        <v>0</v>
      </c>
      <c r="J525" s="292">
        <f ca="1">IFERROR(__xludf.DUMMYFUNCTION("IMPORTRANGE(""https://docs.google.com/spreadsheets/d/1XL5vhW3sbDhbH9Cz0tuDiY8C3ctxq1tqvaCgkFb8cCA/edit?usp=sharing"",""สุรินทร์!J420"")"),0)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IFERROR(__xludf.DUMMYFUNCTION("IMPORTRANGE(""https://docs.google.com/spreadsheets/d/1XL5vhW3sbDhbH9Cz0tuDiY8C3ctxq1tqvaCgkFb8cCA/edit?usp=sharing"",""สุรินทร์!I421"")"),0)</f>
        <v>0</v>
      </c>
      <c r="J526" s="292">
        <f ca="1">IFERROR(__xludf.DUMMYFUNCTION("IMPORTRANGE(""https://docs.google.com/spreadsheets/d/1XL5vhW3sbDhbH9Cz0tuDiY8C3ctxq1tqvaCgkFb8cCA/edit?usp=sharing"",""สุรินทร์!J421"")"),0)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IFERROR(__xludf.DUMMYFUNCTION("IMPORTRANGE(""https://docs.google.com/spreadsheets/d/1XL5vhW3sbDhbH9Cz0tuDiY8C3ctxq1tqvaCgkFb8cCA/edit?usp=sharing"",""สุรินทร์!I422"")"),0)</f>
        <v>0</v>
      </c>
      <c r="J527" s="207">
        <f ca="1">IFERROR(__xludf.DUMMYFUNCTION("IMPORTRANGE(""https://docs.google.com/spreadsheets/d/1XL5vhW3sbDhbH9Cz0tuDiY8C3ctxq1tqvaCgkFb8cCA/edit?usp=sharing"",""สุรินทร์!J422"")"),0)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IFERROR(__xludf.DUMMYFUNCTION("IMPORTRANGE(""https://docs.google.com/spreadsheets/d/1XL5vhW3sbDhbH9Cz0tuDiY8C3ctxq1tqvaCgkFb8cCA/edit?usp=sharing"",""สุรินทร์!I423"")"),0)</f>
        <v>0</v>
      </c>
      <c r="J528" s="207">
        <f ca="1">IFERROR(__xludf.DUMMYFUNCTION("IMPORTRANGE(""https://docs.google.com/spreadsheets/d/1XL5vhW3sbDhbH9Cz0tuDiY8C3ctxq1tqvaCgkFb8cCA/edit?usp=sharing"",""สุรินทร์!J423"")"),0)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IFERROR(__xludf.DUMMYFUNCTION("IMPORTRANGE(""https://docs.google.com/spreadsheets/d/1XL5vhW3sbDhbH9Cz0tuDiY8C3ctxq1tqvaCgkFb8cCA/edit?usp=sharing"",""สุรินทร์!I424"")"),0)</f>
        <v>0</v>
      </c>
      <c r="J529" s="207">
        <f ca="1">IFERROR(__xludf.DUMMYFUNCTION("IMPORTRANGE(""https://docs.google.com/spreadsheets/d/1XL5vhW3sbDhbH9Cz0tuDiY8C3ctxq1tqvaCgkFb8cCA/edit?usp=sharing"",""สุรินทร์!J424"")"),0)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IFERROR(__xludf.DUMMYFUNCTION("IMPORTRANGE(""https://docs.google.com/spreadsheets/d/1XL5vhW3sbDhbH9Cz0tuDiY8C3ctxq1tqvaCgkFb8cCA/edit?usp=sharing"",""สุรินทร์!I425"")"),0)</f>
        <v>0</v>
      </c>
      <c r="J530" s="207">
        <f ca="1">IFERROR(__xludf.DUMMYFUNCTION("IMPORTRANGE(""https://docs.google.com/spreadsheets/d/1XL5vhW3sbDhbH9Cz0tuDiY8C3ctxq1tqvaCgkFb8cCA/edit?usp=sharing"",""สุรินทร์!J425"")"),0)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IFERROR(__xludf.DUMMYFUNCTION("IMPORTRANGE(""https://docs.google.com/spreadsheets/d/1XL5vhW3sbDhbH9Cz0tuDiY8C3ctxq1tqvaCgkFb8cCA/edit?usp=sharing"",""สุรินทร์!I426"")"),0)</f>
        <v>0</v>
      </c>
      <c r="J531" s="207">
        <f ca="1">IFERROR(__xludf.DUMMYFUNCTION("IMPORTRANGE(""https://docs.google.com/spreadsheets/d/1XL5vhW3sbDhbH9Cz0tuDiY8C3ctxq1tqvaCgkFb8cCA/edit?usp=sharing"",""สุรินทร์!J426"")"),0)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IFERROR(__xludf.DUMMYFUNCTION("IMPORTRANGE(""https://docs.google.com/spreadsheets/d/1XL5vhW3sbDhbH9Cz0tuDiY8C3ctxq1tqvaCgkFb8cCA/edit?usp=sharing"",""สุรินทร์!I427"")"),0)</f>
        <v>0</v>
      </c>
      <c r="J532" s="474">
        <f ca="1">IFERROR(__xludf.DUMMYFUNCTION("IMPORTRANGE(""https://docs.google.com/spreadsheets/d/1XL5vhW3sbDhbH9Cz0tuDiY8C3ctxq1tqvaCgkFb8cCA/edit?usp=sharing"",""สุรินทร์!J427"")"),0)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IFERROR(__xludf.DUMMYFUNCTION("IMPORTRANGE(""https://docs.google.com/spreadsheets/d/1XL5vhW3sbDhbH9Cz0tuDiY8C3ctxq1tqvaCgkFb8cCA/edit?usp=sharing"",""สุรินทร์!I428"")"),22)</f>
        <v>22</v>
      </c>
      <c r="J533" s="418">
        <f ca="1">IFERROR(__xludf.DUMMYFUNCTION("IMPORTRANGE(""https://docs.google.com/spreadsheets/d/1XL5vhW3sbDhbH9Cz0tuDiY8C3ctxq1tqvaCgkFb8cCA/edit?usp=sharing"",""สุรินทร์!J428"")"),22)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IFERROR(__xludf.DUMMYFUNCTION("IMPORTRANGE(""https://docs.google.com/spreadsheets/d/1XL5vhW3sbDhbH9Cz0tuDiY8C3ctxq1tqvaCgkFb8cCA/edit?usp=sharing"",""สุรินทร์!L428"")"),34340)</f>
        <v>34340</v>
      </c>
      <c r="M533" s="420"/>
      <c r="N533" s="420">
        <f ca="1">IFERROR(__xludf.DUMMYFUNCTION("IMPORTRANGE(""https://docs.google.com/spreadsheets/d/1XL5vhW3sbDhbH9Cz0tuDiY8C3ctxq1tqvaCgkFb8cCA/edit?usp=sharing"",""สุรินทร์!M428"")"),31220)</f>
        <v>31220</v>
      </c>
      <c r="O533" s="420">
        <f t="shared" ref="O533:O537" ca="1" si="118">+IF(L533&gt;0,N533*100/L533,0)</f>
        <v>90.914385556202674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IFERROR(__xludf.DUMMYFUNCTION("IMPORTRANGE(""https://docs.google.com/spreadsheets/d/1XL5vhW3sbDhbH9Cz0tuDiY8C3ctxq1tqvaCgkFb8cCA/edit?usp=sharing"",""สุรินทร์!L429"")"),0)</f>
        <v>0</v>
      </c>
      <c r="M534" s="172"/>
      <c r="N534" s="178">
        <f ca="1">IFERROR(__xludf.DUMMYFUNCTION("IMPORTRANGE(""https://docs.google.com/spreadsheets/d/1XL5vhW3sbDhbH9Cz0tuDiY8C3ctxq1tqvaCgkFb8cCA/edit?usp=sharing"",""สุรินทร์!M429"")"),0)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IFERROR(__xludf.DUMMYFUNCTION("IMPORTRANGE(""https://docs.google.com/spreadsheets/d/1XL5vhW3sbDhbH9Cz0tuDiY8C3ctxq1tqvaCgkFb8cCA/edit?usp=sharing"",""สุรินทร์!L430"")"),34340)</f>
        <v>34340</v>
      </c>
      <c r="M535" s="173"/>
      <c r="N535" s="178">
        <f ca="1">IFERROR(__xludf.DUMMYFUNCTION("IMPORTRANGE(""https://docs.google.com/spreadsheets/d/1XL5vhW3sbDhbH9Cz0tuDiY8C3ctxq1tqvaCgkFb8cCA/edit?usp=sharing"",""สุรินทร์!M430"")"),31220)</f>
        <v>31220</v>
      </c>
      <c r="O535" s="178">
        <f t="shared" ca="1" si="118"/>
        <v>90.914385556202674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IFERROR(__xludf.DUMMYFUNCTION("IMPORTRANGE(""https://docs.google.com/spreadsheets/d/1XL5vhW3sbDhbH9Cz0tuDiY8C3ctxq1tqvaCgkFb8cCA/edit?usp=sharing"",""สุรินทร์!L431"")"),0)</f>
        <v>0</v>
      </c>
      <c r="M536" s="178"/>
      <c r="N536" s="178">
        <f ca="1">IFERROR(__xludf.DUMMYFUNCTION("IMPORTRANGE(""https://docs.google.com/spreadsheets/d/1XL5vhW3sbDhbH9Cz0tuDiY8C3ctxq1tqvaCgkFb8cCA/edit?usp=sharing"",""สุรินทร์!M431"")"),0)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IFERROR(__xludf.DUMMYFUNCTION("IMPORTRANGE(""https://docs.google.com/spreadsheets/d/1XL5vhW3sbDhbH9Cz0tuDiY8C3ctxq1tqvaCgkFb8cCA/edit?usp=sharing"",""สุรินทร์!L432"")"),34340)</f>
        <v>34340</v>
      </c>
      <c r="M537" s="178"/>
      <c r="N537" s="178">
        <f ca="1">IFERROR(__xludf.DUMMYFUNCTION("IMPORTRANGE(""https://docs.google.com/spreadsheets/d/1XL5vhW3sbDhbH9Cz0tuDiY8C3ctxq1tqvaCgkFb8cCA/edit?usp=sharing"",""สุรินทร์!M432"")"),31220)</f>
        <v>31220</v>
      </c>
      <c r="O537" s="178">
        <f t="shared" ca="1" si="118"/>
        <v>90.914385556202674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IFERROR(__xludf.DUMMYFUNCTION("IMPORTRANGE(""https://docs.google.com/spreadsheets/d/1XL5vhW3sbDhbH9Cz0tuDiY8C3ctxq1tqvaCgkFb8cCA/edit?usp=sharing"",""สุรินทร์!M433"")"),15250)</f>
        <v>15250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IFERROR(__xludf.DUMMYFUNCTION("IMPORTRANGE(""https://docs.google.com/spreadsheets/d/1XL5vhW3sbDhbH9Cz0tuDiY8C3ctxq1tqvaCgkFb8cCA/edit?usp=sharing"",""สุรินทร์!M434"")"),0)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IFERROR(__xludf.DUMMYFUNCTION("IMPORTRANGE(""https://docs.google.com/spreadsheets/d/1XL5vhW3sbDhbH9Cz0tuDiY8C3ctxq1tqvaCgkFb8cCA/edit?usp=sharing"",""สุรินทร์!M435"")"),0)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IFERROR(__xludf.DUMMYFUNCTION("IMPORTRANGE(""https://docs.google.com/spreadsheets/d/1XL5vhW3sbDhbH9Cz0tuDiY8C3ctxq1tqvaCgkFb8cCA/edit?usp=sharing"",""สุรินทร์!M436"")"),15970)</f>
        <v>15970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IFERROR(__xludf.DUMMYFUNCTION("IMPORTRANGE(""https://docs.google.com/spreadsheets/d/1XL5vhW3sbDhbH9Cz0tuDiY8C3ctxq1tqvaCgkFb8cCA/edit?usp=sharing"",""สุรินทร์!J438"")"),0)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IFERROR(__xludf.DUMMYFUNCTION("IMPORTRANGE(""https://docs.google.com/spreadsheets/d/1XL5vhW3sbDhbH9Cz0tuDiY8C3ctxq1tqvaCgkFb8cCA/edit?usp=sharing"",""สุรินทร์!J439"")"),1)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IFERROR(__xludf.DUMMYFUNCTION("IMPORTRANGE(""https://docs.google.com/spreadsheets/d/1XL5vhW3sbDhbH9Cz0tuDiY8C3ctxq1tqvaCgkFb8cCA/edit?usp=sharing"",""สุรินทร์!J440"")"),0)</f>
        <v>0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IFERROR(__xludf.DUMMYFUNCTION("IMPORTRANGE(""https://docs.google.com/spreadsheets/d/1XL5vhW3sbDhbH9Cz0tuDiY8C3ctxq1tqvaCgkFb8cCA/edit?usp=sharing"",""สุรินทร์!J441"")"),1)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IFERROR(__xludf.DUMMYFUNCTION("IMPORTRANGE(""https://docs.google.com/spreadsheets/d/1XL5vhW3sbDhbH9Cz0tuDiY8C3ctxq1tqvaCgkFb8cCA/edit?usp=sharing"",""สุรินทร์!I442"")"),22)</f>
        <v>22</v>
      </c>
      <c r="J547" s="198">
        <f ca="1">IFERROR(__xludf.DUMMYFUNCTION("IMPORTRANGE(""https://docs.google.com/spreadsheets/d/1XL5vhW3sbDhbH9Cz0tuDiY8C3ctxq1tqvaCgkFb8cCA/edit?usp=sharing"",""สุรินทร์!J442"")"),22)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IFERROR(__xludf.DUMMYFUNCTION("IMPORTRANGE(""https://docs.google.com/spreadsheets/d/1XL5vhW3sbDhbH9Cz0tuDiY8C3ctxq1tqvaCgkFb8cCA/edit?usp=sharing"",""สุรินทร์!J166"")"),0)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IFERROR(__xludf.DUMMYFUNCTION("IMPORTRANGE(""https://docs.google.com/spreadsheets/d/1XL5vhW3sbDhbH9Cz0tuDiY8C3ctxq1tqvaCgkFb8cCA/edit?usp=sharing"",""สุรินทร์!J444"")"),0)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IFERROR(__xludf.DUMMYFUNCTION("IMPORTRANGE(""https://docs.google.com/spreadsheets/d/1XL5vhW3sbDhbH9Cz0tuDiY8C3ctxq1tqvaCgkFb8cCA/edit?usp=sharing"",""สุรินทร์!J445"")"),0)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IFERROR(__xludf.DUMMYFUNCTION("IMPORTRANGE(""https://docs.google.com/spreadsheets/d/1XL5vhW3sbDhbH9Cz0tuDiY8C3ctxq1tqvaCgkFb8cCA/edit?usp=sharing"",""สุรินทร์!I446"")"),0)</f>
        <v>0</v>
      </c>
      <c r="J551" s="418">
        <f ca="1">IFERROR(__xludf.DUMMYFUNCTION("IMPORTRANGE(""https://docs.google.com/spreadsheets/d/1XL5vhW3sbDhbH9Cz0tuDiY8C3ctxq1tqvaCgkFb8cCA/edit?usp=sharing"",""สุรินทร์!J446"")"),0)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IFERROR(__xludf.DUMMYFUNCTION("IMPORTRANGE(""https://docs.google.com/spreadsheets/d/1XL5vhW3sbDhbH9Cz0tuDiY8C3ctxq1tqvaCgkFb8cCA/edit?usp=sharing"",""สุรินทร์!L446"")"),0)</f>
        <v>0</v>
      </c>
      <c r="M551" s="420"/>
      <c r="N551" s="420">
        <f ca="1">IFERROR(__xludf.DUMMYFUNCTION("IMPORTRANGE(""https://docs.google.com/spreadsheets/d/1XL5vhW3sbDhbH9Cz0tuDiY8C3ctxq1tqvaCgkFb8cCA/edit?usp=sharing"",""สุรินทร์!M446"")"),0)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IFERROR(__xludf.DUMMYFUNCTION("IMPORTRANGE(""https://docs.google.com/spreadsheets/d/1XL5vhW3sbDhbH9Cz0tuDiY8C3ctxq1tqvaCgkFb8cCA/edit?usp=sharing"",""สุรินทร์!L447"")"),0)</f>
        <v>0</v>
      </c>
      <c r="M552" s="172"/>
      <c r="N552" s="178">
        <f ca="1">IFERROR(__xludf.DUMMYFUNCTION("IMPORTRANGE(""https://docs.google.com/spreadsheets/d/1XL5vhW3sbDhbH9Cz0tuDiY8C3ctxq1tqvaCgkFb8cCA/edit?usp=sharing"",""สุรินทร์!M447"")"),0)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IFERROR(__xludf.DUMMYFUNCTION("IMPORTRANGE(""https://docs.google.com/spreadsheets/d/1XL5vhW3sbDhbH9Cz0tuDiY8C3ctxq1tqvaCgkFb8cCA/edit?usp=sharing"",""สุรินทร์!L448"")"),0)</f>
        <v>0</v>
      </c>
      <c r="M553" s="173"/>
      <c r="N553" s="178">
        <f ca="1">IFERROR(__xludf.DUMMYFUNCTION("IMPORTRANGE(""https://docs.google.com/spreadsheets/d/1XL5vhW3sbDhbH9Cz0tuDiY8C3ctxq1tqvaCgkFb8cCA/edit?usp=sharing"",""สุรินทร์!M448"")"),0)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IFERROR(__xludf.DUMMYFUNCTION("IMPORTRANGE(""https://docs.google.com/spreadsheets/d/1XL5vhW3sbDhbH9Cz0tuDiY8C3ctxq1tqvaCgkFb8cCA/edit?usp=sharing"",""สุรินทร์!L449"")"),0)</f>
        <v>0</v>
      </c>
      <c r="M554" s="178"/>
      <c r="N554" s="178">
        <f ca="1">IFERROR(__xludf.DUMMYFUNCTION("IMPORTRANGE(""https://docs.google.com/spreadsheets/d/1XL5vhW3sbDhbH9Cz0tuDiY8C3ctxq1tqvaCgkFb8cCA/edit?usp=sharing"",""สุรินทร์!M449"")"),0)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IFERROR(__xludf.DUMMYFUNCTION("IMPORTRANGE(""https://docs.google.com/spreadsheets/d/1XL5vhW3sbDhbH9Cz0tuDiY8C3ctxq1tqvaCgkFb8cCA/edit?usp=sharing"",""สุรินทร์!L450"")"),0)</f>
        <v>0</v>
      </c>
      <c r="M555" s="178"/>
      <c r="N555" s="178">
        <f ca="1">IFERROR(__xludf.DUMMYFUNCTION("IMPORTRANGE(""https://docs.google.com/spreadsheets/d/1XL5vhW3sbDhbH9Cz0tuDiY8C3ctxq1tqvaCgkFb8cCA/edit?usp=sharing"",""สุรินทร์!M450"")"),0)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IFERROR(__xludf.DUMMYFUNCTION("IMPORTRANGE(""https://docs.google.com/spreadsheets/d/1XL5vhW3sbDhbH9Cz0tuDiY8C3ctxq1tqvaCgkFb8cCA/edit?usp=sharing"",""สุรินทร์!M451"")"),0)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IFERROR(__xludf.DUMMYFUNCTION("IMPORTRANGE(""https://docs.google.com/spreadsheets/d/1XL5vhW3sbDhbH9Cz0tuDiY8C3ctxq1tqvaCgkFb8cCA/edit?usp=sharing"",""สุรินทร์!M452"")"),0)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IFERROR(__xludf.DUMMYFUNCTION("IMPORTRANGE(""https://docs.google.com/spreadsheets/d/1XL5vhW3sbDhbH9Cz0tuDiY8C3ctxq1tqvaCgkFb8cCA/edit?usp=sharing"",""สุรินทร์!M453"")"),0)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IFERROR(__xludf.DUMMYFUNCTION("IMPORTRANGE(""https://docs.google.com/spreadsheets/d/1XL5vhW3sbDhbH9Cz0tuDiY8C3ctxq1tqvaCgkFb8cCA/edit?usp=sharing"",""สุรินทร์!M454"")"),0)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IFERROR(__xludf.DUMMYFUNCTION("IMPORTRANGE(""https://docs.google.com/spreadsheets/d/1XL5vhW3sbDhbH9Cz0tuDiY8C3ctxq1tqvaCgkFb8cCA/edit?usp=sharing"",""สุรินทร์!I455"")"),0)</f>
        <v>0</v>
      </c>
      <c r="J560" s="170">
        <f ca="1">IFERROR(__xludf.DUMMYFUNCTION("IMPORTRANGE(""https://docs.google.com/spreadsheets/d/1XL5vhW3sbDhbH9Cz0tuDiY8C3ctxq1tqvaCgkFb8cCA/edit?usp=sharing"",""สุรินทร์!J455"")"),0)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IFERROR(__xludf.DUMMYFUNCTION("IMPORTRANGE(""https://docs.google.com/spreadsheets/d/1XL5vhW3sbDhbH9Cz0tuDiY8C3ctxq1tqvaCgkFb8cCA/edit?usp=sharing"",""สุรินทร์!I456"")"),0)</f>
        <v>0</v>
      </c>
      <c r="J561" s="213">
        <f ca="1">IFERROR(__xludf.DUMMYFUNCTION("IMPORTRANGE(""https://docs.google.com/spreadsheets/d/1XL5vhW3sbDhbH9Cz0tuDiY8C3ctxq1tqvaCgkFb8cCA/edit?usp=sharing"",""สุรินทร์!J456"")"),0)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IFERROR(__xludf.DUMMYFUNCTION("IMPORTRANGE(""https://docs.google.com/spreadsheets/d/1XL5vhW3sbDhbH9Cz0tuDiY8C3ctxq1tqvaCgkFb8cCA/edit?usp=sharing"",""สุรินทร์!J457"")"),"")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IFERROR(__xludf.DUMMYFUNCTION("IMPORTRANGE(""https://docs.google.com/spreadsheets/d/1XL5vhW3sbDhbH9Cz0tuDiY8C3ctxq1tqvaCgkFb8cCA/edit?usp=sharing"",""สุรินทร์!J458"")"),"")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IFERROR(__xludf.DUMMYFUNCTION("IMPORTRANGE(""https://docs.google.com/spreadsheets/d/1XL5vhW3sbDhbH9Cz0tuDiY8C3ctxq1tqvaCgkFb8cCA/edit?usp=sharing"",""สุรินทร์!I459"")"),5500)</f>
        <v>5500</v>
      </c>
      <c r="J564" s="379">
        <f ca="1">IFERROR(__xludf.DUMMYFUNCTION("IMPORTRANGE(""https://docs.google.com/spreadsheets/d/1XL5vhW3sbDhbH9Cz0tuDiY8C3ctxq1tqvaCgkFb8cCA/edit?usp=sharing"",""สุรินทร์!J459"")"),3762)</f>
        <v>3762</v>
      </c>
      <c r="K564" s="380">
        <f t="shared" ca="1" si="121"/>
        <v>68.400000000000006</v>
      </c>
      <c r="L564" s="381">
        <f ca="1">IFERROR(__xludf.DUMMYFUNCTION("IMPORTRANGE(""https://docs.google.com/spreadsheets/d/1XL5vhW3sbDhbH9Cz0tuDiY8C3ctxq1tqvaCgkFb8cCA/edit?usp=sharing"",""สุรินทร์!L459"")"),163200)</f>
        <v>163200</v>
      </c>
      <c r="M564" s="381"/>
      <c r="N564" s="381">
        <f ca="1">IFERROR(__xludf.DUMMYFUNCTION("IMPORTRANGE(""https://docs.google.com/spreadsheets/d/1XL5vhW3sbDhbH9Cz0tuDiY8C3ctxq1tqvaCgkFb8cCA/edit?usp=sharing"",""สุรินทร์!M459"")"),58870.8)</f>
        <v>58870.8</v>
      </c>
      <c r="O564" s="381">
        <f t="shared" ref="O564:O568" ca="1" si="122">+IF(L564&gt;0,N564*100/L564,0)</f>
        <v>36.072794117647057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IFERROR(__xludf.DUMMYFUNCTION("IMPORTRANGE(""https://docs.google.com/spreadsheets/d/1XL5vhW3sbDhbH9Cz0tuDiY8C3ctxq1tqvaCgkFb8cCA/edit?usp=sharing"",""สุรินทร์!L460"")"),0)</f>
        <v>0</v>
      </c>
      <c r="M565" s="172"/>
      <c r="N565" s="178">
        <f ca="1">IFERROR(__xludf.DUMMYFUNCTION("IMPORTRANGE(""https://docs.google.com/spreadsheets/d/1XL5vhW3sbDhbH9Cz0tuDiY8C3ctxq1tqvaCgkFb8cCA/edit?usp=sharing"",""สุรินทร์!M460"")"),0)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IFERROR(__xludf.DUMMYFUNCTION("IMPORTRANGE(""https://docs.google.com/spreadsheets/d/1XL5vhW3sbDhbH9Cz0tuDiY8C3ctxq1tqvaCgkFb8cCA/edit?usp=sharing"",""สุรินทร์!L461"")"),163200)</f>
        <v>163200</v>
      </c>
      <c r="M566" s="173"/>
      <c r="N566" s="178">
        <f ca="1">IFERROR(__xludf.DUMMYFUNCTION("IMPORTRANGE(""https://docs.google.com/spreadsheets/d/1XL5vhW3sbDhbH9Cz0tuDiY8C3ctxq1tqvaCgkFb8cCA/edit?usp=sharing"",""สุรินทร์!M461"")"),58870.8)</f>
        <v>58870.8</v>
      </c>
      <c r="O566" s="178">
        <f t="shared" ca="1" si="122"/>
        <v>36.072794117647057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IFERROR(__xludf.DUMMYFUNCTION("IMPORTRANGE(""https://docs.google.com/spreadsheets/d/1XL5vhW3sbDhbH9Cz0tuDiY8C3ctxq1tqvaCgkFb8cCA/edit?usp=sharing"",""สุรินทร์!L462"")"),0)</f>
        <v>0</v>
      </c>
      <c r="M567" s="178"/>
      <c r="N567" s="178">
        <f ca="1">IFERROR(__xludf.DUMMYFUNCTION("IMPORTRANGE(""https://docs.google.com/spreadsheets/d/1XL5vhW3sbDhbH9Cz0tuDiY8C3ctxq1tqvaCgkFb8cCA/edit?usp=sharing"",""สุรินทร์!M462"")"),0)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IFERROR(__xludf.DUMMYFUNCTION("IMPORTRANGE(""https://docs.google.com/spreadsheets/d/1XL5vhW3sbDhbH9Cz0tuDiY8C3ctxq1tqvaCgkFb8cCA/edit?usp=sharing"",""สุรินทร์!L463"")"),163200)</f>
        <v>163200</v>
      </c>
      <c r="M568" s="178"/>
      <c r="N568" s="178">
        <f ca="1">IFERROR(__xludf.DUMMYFUNCTION("IMPORTRANGE(""https://docs.google.com/spreadsheets/d/1XL5vhW3sbDhbH9Cz0tuDiY8C3ctxq1tqvaCgkFb8cCA/edit?usp=sharing"",""สุรินทร์!M463"")"),58870.8)</f>
        <v>58870.8</v>
      </c>
      <c r="O568" s="178">
        <f t="shared" ca="1" si="122"/>
        <v>36.072794117647057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IFERROR(__xludf.DUMMYFUNCTION("IMPORTRANGE(""https://docs.google.com/spreadsheets/d/1XL5vhW3sbDhbH9Cz0tuDiY8C3ctxq1tqvaCgkFb8cCA/edit?usp=sharing"",""สุรินทร์!M464"")"),0)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IFERROR(__xludf.DUMMYFUNCTION("IMPORTRANGE(""https://docs.google.com/spreadsheets/d/1XL5vhW3sbDhbH9Cz0tuDiY8C3ctxq1tqvaCgkFb8cCA/edit?usp=sharing"",""สุรินทร์!M465"")"),0)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IFERROR(__xludf.DUMMYFUNCTION("IMPORTRANGE(""https://docs.google.com/spreadsheets/d/1XL5vhW3sbDhbH9Cz0tuDiY8C3ctxq1tqvaCgkFb8cCA/edit?usp=sharing"",""สุรินทร์!M466"")"),40451)</f>
        <v>40451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IFERROR(__xludf.DUMMYFUNCTION("IMPORTRANGE(""https://docs.google.com/spreadsheets/d/1XL5vhW3sbDhbH9Cz0tuDiY8C3ctxq1tqvaCgkFb8cCA/edit?usp=sharing"",""สุรินทร์!M467"")"),18419.8)</f>
        <v>18419.8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IFERROR(__xludf.DUMMYFUNCTION("IMPORTRANGE(""https://docs.google.com/spreadsheets/d/1XL5vhW3sbDhbH9Cz0tuDiY8C3ctxq1tqvaCgkFb8cCA/edit?usp=sharing"",""สุรินทร์!I468"")"),5500)</f>
        <v>5500</v>
      </c>
      <c r="J573" s="428">
        <f ca="1">IFERROR(__xludf.DUMMYFUNCTION("IMPORTRANGE(""https://docs.google.com/spreadsheets/d/1XL5vhW3sbDhbH9Cz0tuDiY8C3ctxq1tqvaCgkFb8cCA/edit?usp=sharing"",""สุรินทร์!J468"")"),3762)</f>
        <v>3762</v>
      </c>
      <c r="K573" s="211">
        <f ca="1">IF(I573&gt;0,J573*100/I573,0)</f>
        <v>68.400000000000006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IFERROR(__xludf.DUMMYFUNCTION("IMPORTRANGE(""https://docs.google.com/spreadsheets/d/1XL5vhW3sbDhbH9Cz0tuDiY8C3ctxq1tqvaCgkFb8cCA/edit?usp=sharing"",""สุรินทร์!I470"")"),0)</f>
        <v>0</v>
      </c>
      <c r="J575" s="207">
        <f ca="1">IFERROR(__xludf.DUMMYFUNCTION("IMPORTRANGE(""https://docs.google.com/spreadsheets/d/1XL5vhW3sbDhbH9Cz0tuDiY8C3ctxq1tqvaCgkFb8cCA/edit?usp=sharing"",""สุรินทร์!J470"")"),2)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IFERROR(__xludf.DUMMYFUNCTION("IMPORTRANGE(""https://docs.google.com/spreadsheets/d/1XL5vhW3sbDhbH9Cz0tuDiY8C3ctxq1tqvaCgkFb8cCA/edit?usp=sharing"",""สุรินทร์!I471"")"),0)</f>
        <v>0</v>
      </c>
      <c r="J576" s="207">
        <f ca="1">IFERROR(__xludf.DUMMYFUNCTION("IMPORTRANGE(""https://docs.google.com/spreadsheets/d/1XL5vhW3sbDhbH9Cz0tuDiY8C3ctxq1tqvaCgkFb8cCA/edit?usp=sharing"",""สุรินทร์!J471"")"),515)</f>
        <v>515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IFERROR(__xludf.DUMMYFUNCTION("IMPORTRANGE(""https://docs.google.com/spreadsheets/d/1XL5vhW3sbDhbH9Cz0tuDiY8C3ctxq1tqvaCgkFb8cCA/edit?usp=sharing"",""สุรินทร์!I472"")"),0)</f>
        <v>0</v>
      </c>
      <c r="J577" s="198">
        <f ca="1">IFERROR(__xludf.DUMMYFUNCTION("IMPORTRANGE(""https://docs.google.com/spreadsheets/d/1XL5vhW3sbDhbH9Cz0tuDiY8C3ctxq1tqvaCgkFb8cCA/edit?usp=sharing"",""สุรินทร์!J472"")"),3247)</f>
        <v>3247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IFERROR(__xludf.DUMMYFUNCTION("IMPORTRANGE(""https://docs.google.com/spreadsheets/d/1XL5vhW3sbDhbH9Cz0tuDiY8C3ctxq1tqvaCgkFb8cCA/edit?usp=sharing"",""สุรินทร์!I473"")"),0)</f>
        <v>0</v>
      </c>
      <c r="J578" s="207">
        <f ca="1">IFERROR(__xludf.DUMMYFUNCTION("IMPORTRANGE(""https://docs.google.com/spreadsheets/d/1XL5vhW3sbDhbH9Cz0tuDiY8C3ctxq1tqvaCgkFb8cCA/edit?usp=sharing"",""สุรินทร์!J473"")"),0)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IFERROR(__xludf.DUMMYFUNCTION("IMPORTRANGE(""https://docs.google.com/spreadsheets/d/1XL5vhW3sbDhbH9Cz0tuDiY8C3ctxq1tqvaCgkFb8cCA/edit?usp=sharing"",""สุรินทร์!I474"")"),0)</f>
        <v>0</v>
      </c>
      <c r="J579" s="207">
        <f ca="1">IFERROR(__xludf.DUMMYFUNCTION("IMPORTRANGE(""https://docs.google.com/spreadsheets/d/1XL5vhW3sbDhbH9Cz0tuDiY8C3ctxq1tqvaCgkFb8cCA/edit?usp=sharing"",""สุรินทร์!J474"")"),0)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IFERROR(__xludf.DUMMYFUNCTION("IMPORTRANGE(""https://docs.google.com/spreadsheets/d/1XL5vhW3sbDhbH9Cz0tuDiY8C3ctxq1tqvaCgkFb8cCA/edit?usp=sharing"",""สุรินทร์!I475"")"),100)</f>
        <v>100</v>
      </c>
      <c r="J580" s="379">
        <f ca="1">IFERROR(__xludf.DUMMYFUNCTION("IMPORTRANGE(""https://docs.google.com/spreadsheets/d/1XL5vhW3sbDhbH9Cz0tuDiY8C3ctxq1tqvaCgkFb8cCA/edit?usp=sharing"",""สุรินทร์!J475"")"),3)</f>
        <v>3</v>
      </c>
      <c r="K580" s="380">
        <f ca="1">IF(I580&gt;0,J580*100/I580,0)</f>
        <v>3</v>
      </c>
      <c r="L580" s="381">
        <f ca="1">IFERROR(__xludf.DUMMYFUNCTION("IMPORTRANGE(""https://docs.google.com/spreadsheets/d/1XL5vhW3sbDhbH9Cz0tuDiY8C3ctxq1tqvaCgkFb8cCA/edit?usp=sharing"",""สุรินทร์!L475"")"),321600)</f>
        <v>321600</v>
      </c>
      <c r="M580" s="381"/>
      <c r="N580" s="381">
        <f ca="1">IFERROR(__xludf.DUMMYFUNCTION("IMPORTRANGE(""https://docs.google.com/spreadsheets/d/1XL5vhW3sbDhbH9Cz0tuDiY8C3ctxq1tqvaCgkFb8cCA/edit?usp=sharing"",""สุรินทร์!M475"")"),61815)</f>
        <v>61815</v>
      </c>
      <c r="O580" s="381">
        <f t="shared" ref="O580:O584" ca="1" si="124">+IF(L580&gt;0,N580*100/L580,0)</f>
        <v>19.22108208955224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IFERROR(__xludf.DUMMYFUNCTION("IMPORTRANGE(""https://docs.google.com/spreadsheets/d/1XL5vhW3sbDhbH9Cz0tuDiY8C3ctxq1tqvaCgkFb8cCA/edit?usp=sharing"",""สุรินทร์!L476"")"),0)</f>
        <v>0</v>
      </c>
      <c r="M581" s="172"/>
      <c r="N581" s="178">
        <f ca="1">IFERROR(__xludf.DUMMYFUNCTION("IMPORTRANGE(""https://docs.google.com/spreadsheets/d/1XL5vhW3sbDhbH9Cz0tuDiY8C3ctxq1tqvaCgkFb8cCA/edit?usp=sharing"",""สุรินทร์!M476"")"),0)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IFERROR(__xludf.DUMMYFUNCTION("IMPORTRANGE(""https://docs.google.com/spreadsheets/d/1XL5vhW3sbDhbH9Cz0tuDiY8C3ctxq1tqvaCgkFb8cCA/edit?usp=sharing"",""สุรินทร์!L477"")"),321600)</f>
        <v>321600</v>
      </c>
      <c r="M582" s="173"/>
      <c r="N582" s="178">
        <f ca="1">IFERROR(__xludf.DUMMYFUNCTION("IMPORTRANGE(""https://docs.google.com/spreadsheets/d/1XL5vhW3sbDhbH9Cz0tuDiY8C3ctxq1tqvaCgkFb8cCA/edit?usp=sharing"",""สุรินทร์!M477"")"),61815)</f>
        <v>61815</v>
      </c>
      <c r="O582" s="178">
        <f t="shared" ca="1" si="124"/>
        <v>19.22108208955224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IFERROR(__xludf.DUMMYFUNCTION("IMPORTRANGE(""https://docs.google.com/spreadsheets/d/1XL5vhW3sbDhbH9Cz0tuDiY8C3ctxq1tqvaCgkFb8cCA/edit?usp=sharing"",""สุรินทร์!L478"")"),0)</f>
        <v>0</v>
      </c>
      <c r="M583" s="178"/>
      <c r="N583" s="178">
        <f ca="1">IFERROR(__xludf.DUMMYFUNCTION("IMPORTRANGE(""https://docs.google.com/spreadsheets/d/1XL5vhW3sbDhbH9Cz0tuDiY8C3ctxq1tqvaCgkFb8cCA/edit?usp=sharing"",""สุรินทร์!M478"")"),0)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IFERROR(__xludf.DUMMYFUNCTION("IMPORTRANGE(""https://docs.google.com/spreadsheets/d/1XL5vhW3sbDhbH9Cz0tuDiY8C3ctxq1tqvaCgkFb8cCA/edit?usp=sharing"",""สุรินทร์!L479"")"),321600)</f>
        <v>321600</v>
      </c>
      <c r="M584" s="178"/>
      <c r="N584" s="178">
        <f ca="1">IFERROR(__xludf.DUMMYFUNCTION("IMPORTRANGE(""https://docs.google.com/spreadsheets/d/1XL5vhW3sbDhbH9Cz0tuDiY8C3ctxq1tqvaCgkFb8cCA/edit?usp=sharing"",""สุรินทร์!M479"")"),61815)</f>
        <v>61815</v>
      </c>
      <c r="O584" s="178">
        <f t="shared" ca="1" si="124"/>
        <v>19.22108208955224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IFERROR(__xludf.DUMMYFUNCTION("IMPORTRANGE(""https://docs.google.com/spreadsheets/d/1XL5vhW3sbDhbH9Cz0tuDiY8C3ctxq1tqvaCgkFb8cCA/edit?usp=sharing"",""สุรินทร์!M480"")"),0)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IFERROR(__xludf.DUMMYFUNCTION("IMPORTRANGE(""https://docs.google.com/spreadsheets/d/1XL5vhW3sbDhbH9Cz0tuDiY8C3ctxq1tqvaCgkFb8cCA/edit?usp=sharing"",""สุรินทร์!M481"")"),0)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IFERROR(__xludf.DUMMYFUNCTION("IMPORTRANGE(""https://docs.google.com/spreadsheets/d/1XL5vhW3sbDhbH9Cz0tuDiY8C3ctxq1tqvaCgkFb8cCA/edit?usp=sharing"",""สุรินทร์!M482"")"),42935)</f>
        <v>42935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IFERROR(__xludf.DUMMYFUNCTION("IMPORTRANGE(""https://docs.google.com/spreadsheets/d/1XL5vhW3sbDhbH9Cz0tuDiY8C3ctxq1tqvaCgkFb8cCA/edit?usp=sharing"",""สุรินทร์!M483"")"),18880)</f>
        <v>18880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IFERROR(__xludf.DUMMYFUNCTION("IMPORTRANGE(""https://docs.google.com/spreadsheets/d/1XL5vhW3sbDhbH9Cz0tuDiY8C3ctxq1tqvaCgkFb8cCA/edit?usp=sharing"",""สุรินทร์!I484"")"),100)</f>
        <v>100</v>
      </c>
      <c r="J589" s="197">
        <f ca="1">IFERROR(__xludf.DUMMYFUNCTION("IMPORTRANGE(""https://docs.google.com/spreadsheets/d/1XL5vhW3sbDhbH9Cz0tuDiY8C3ctxq1tqvaCgkFb8cCA/edit?usp=sharing"",""สุรินทร์!J484"")"),38)</f>
        <v>38</v>
      </c>
      <c r="K589" s="171">
        <f t="shared" ref="K589:K596" ca="1" si="125">IF(I589&gt;0,J589*100/I589,0)</f>
        <v>38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IFERROR(__xludf.DUMMYFUNCTION("IMPORTRANGE(""https://docs.google.com/spreadsheets/d/1XL5vhW3sbDhbH9Cz0tuDiY8C3ctxq1tqvaCgkFb8cCA/edit?usp=sharing"",""สุรินทร์!I485"")"),0)</f>
        <v>0</v>
      </c>
      <c r="J590" s="197">
        <f ca="1">IFERROR(__xludf.DUMMYFUNCTION("IMPORTRANGE(""https://docs.google.com/spreadsheets/d/1XL5vhW3sbDhbH9Cz0tuDiY8C3ctxq1tqvaCgkFb8cCA/edit?usp=sharing"",""สุรินทร์!J485"")"),40.14)</f>
        <v>40.14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IFERROR(__xludf.DUMMYFUNCTION("IMPORTRANGE(""https://docs.google.com/spreadsheets/d/1XL5vhW3sbDhbH9Cz0tuDiY8C3ctxq1tqvaCgkFb8cCA/edit?usp=sharing"",""สุรินทร์!I486"")"),100)</f>
        <v>100</v>
      </c>
      <c r="J591" s="197">
        <f ca="1">IFERROR(__xludf.DUMMYFUNCTION("IMPORTRANGE(""https://docs.google.com/spreadsheets/d/1XL5vhW3sbDhbH9Cz0tuDiY8C3ctxq1tqvaCgkFb8cCA/edit?usp=sharing"",""สุรินทร์!J486"")"),0)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IFERROR(__xludf.DUMMYFUNCTION("IMPORTRANGE(""https://docs.google.com/spreadsheets/d/1XL5vhW3sbDhbH9Cz0tuDiY8C3ctxq1tqvaCgkFb8cCA/edit?usp=sharing"",""สุรินทร์!I487"")"),0)</f>
        <v>0</v>
      </c>
      <c r="J592" s="197">
        <f ca="1">IFERROR(__xludf.DUMMYFUNCTION("IMPORTRANGE(""https://docs.google.com/spreadsheets/d/1XL5vhW3sbDhbH9Cz0tuDiY8C3ctxq1tqvaCgkFb8cCA/edit?usp=sharing"",""สุรินทร์!J487"")"),0)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IFERROR(__xludf.DUMMYFUNCTION("IMPORTRANGE(""https://docs.google.com/spreadsheets/d/1XL5vhW3sbDhbH9Cz0tuDiY8C3ctxq1tqvaCgkFb8cCA/edit?usp=sharing"",""สุรินทร์!I488"")"),100)</f>
        <v>100</v>
      </c>
      <c r="J593" s="197">
        <f ca="1">IFERROR(__xludf.DUMMYFUNCTION("IMPORTRANGE(""https://docs.google.com/spreadsheets/d/1XL5vhW3sbDhbH9Cz0tuDiY8C3ctxq1tqvaCgkFb8cCA/edit?usp=sharing"",""สุรินทร์!J488"")"),0)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IFERROR(__xludf.DUMMYFUNCTION("IMPORTRANGE(""https://docs.google.com/spreadsheets/d/1XL5vhW3sbDhbH9Cz0tuDiY8C3ctxq1tqvaCgkFb8cCA/edit?usp=sharing"",""สุรินทร์!I489"")"),0)</f>
        <v>0</v>
      </c>
      <c r="J594" s="197">
        <f ca="1">IFERROR(__xludf.DUMMYFUNCTION("IMPORTRANGE(""https://docs.google.com/spreadsheets/d/1XL5vhW3sbDhbH9Cz0tuDiY8C3ctxq1tqvaCgkFb8cCA/edit?usp=sharing"",""สุรินทร์!J489"")"),0)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IFERROR(__xludf.DUMMYFUNCTION("IMPORTRANGE(""https://docs.google.com/spreadsheets/d/1XL5vhW3sbDhbH9Cz0tuDiY8C3ctxq1tqvaCgkFb8cCA/edit?usp=sharing"",""สุรินทร์!I490"")"),100)</f>
        <v>100</v>
      </c>
      <c r="J595" s="197">
        <f ca="1">IFERROR(__xludf.DUMMYFUNCTION("IMPORTRANGE(""https://docs.google.com/spreadsheets/d/1XL5vhW3sbDhbH9Cz0tuDiY8C3ctxq1tqvaCgkFb8cCA/edit?usp=sharing"",""สุรินทร์!J490"")"),3)</f>
        <v>3</v>
      </c>
      <c r="K595" s="171">
        <f t="shared" ca="1" si="125"/>
        <v>3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IFERROR(__xludf.DUMMYFUNCTION("IMPORTRANGE(""https://docs.google.com/spreadsheets/d/1XL5vhW3sbDhbH9Cz0tuDiY8C3ctxq1tqvaCgkFb8cCA/edit?usp=sharing"",""สุรินทร์!I491"")"),0)</f>
        <v>0</v>
      </c>
      <c r="J596" s="250">
        <f ca="1">IFERROR(__xludf.DUMMYFUNCTION("IMPORTRANGE(""https://docs.google.com/spreadsheets/d/1XL5vhW3sbDhbH9Cz0tuDiY8C3ctxq1tqvaCgkFb8cCA/edit?usp=sharing"",""สุรินทร์!J491"")"),6.12)</f>
        <v>6.12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IFERROR(__xludf.DUMMYFUNCTION("IMPORTRANGE(""https://docs.google.com/spreadsheets/d/1XL5vhW3sbDhbH9Cz0tuDiY8C3ctxq1tqvaCgkFb8cCA/edit?usp=sharing"",""สุรินทร์!I492"")"),200)</f>
        <v>200</v>
      </c>
      <c r="J597" s="495">
        <f ca="1">IFERROR(__xludf.DUMMYFUNCTION("IMPORTRANGE(""https://docs.google.com/spreadsheets/d/1XL5vhW3sbDhbH9Cz0tuDiY8C3ctxq1tqvaCgkFb8cCA/edit?usp=sharing"",""สุรินทร์!J492"")"),0)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IFERROR(__xludf.DUMMYFUNCTION("IMPORTRANGE(""https://docs.google.com/spreadsheets/d/1XL5vhW3sbDhbH9Cz0tuDiY8C3ctxq1tqvaCgkFb8cCA/edit?usp=sharing"",""สุรินทร์!L492"")"),21600)</f>
        <v>21600</v>
      </c>
      <c r="M597" s="420"/>
      <c r="N597" s="420">
        <f ca="1">IFERROR(__xludf.DUMMYFUNCTION("IMPORTRANGE(""https://docs.google.com/spreadsheets/d/1XL5vhW3sbDhbH9Cz0tuDiY8C3ctxq1tqvaCgkFb8cCA/edit?usp=sharing"",""สุรินทร์!M492"")"),4800)</f>
        <v>4800</v>
      </c>
      <c r="O597" s="420">
        <f t="shared" ref="O597:O601" ca="1" si="126">+IF(L597&gt;0,N597*100/L597,0)</f>
        <v>22.222222222222221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IFERROR(__xludf.DUMMYFUNCTION("IMPORTRANGE(""https://docs.google.com/spreadsheets/d/1XL5vhW3sbDhbH9Cz0tuDiY8C3ctxq1tqvaCgkFb8cCA/edit?usp=sharing"",""สุรินทร์!L493"")"),0)</f>
        <v>0</v>
      </c>
      <c r="M598" s="172"/>
      <c r="N598" s="178">
        <f ca="1">IFERROR(__xludf.DUMMYFUNCTION("IMPORTRANGE(""https://docs.google.com/spreadsheets/d/1XL5vhW3sbDhbH9Cz0tuDiY8C3ctxq1tqvaCgkFb8cCA/edit?usp=sharing"",""สุรินทร์!M493"")"),0)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IFERROR(__xludf.DUMMYFUNCTION("IMPORTRANGE(""https://docs.google.com/spreadsheets/d/1XL5vhW3sbDhbH9Cz0tuDiY8C3ctxq1tqvaCgkFb8cCA/edit?usp=sharing"",""สุรินทร์!L494"")"),21600)</f>
        <v>21600</v>
      </c>
      <c r="M599" s="173"/>
      <c r="N599" s="178">
        <f ca="1">IFERROR(__xludf.DUMMYFUNCTION("IMPORTRANGE(""https://docs.google.com/spreadsheets/d/1XL5vhW3sbDhbH9Cz0tuDiY8C3ctxq1tqvaCgkFb8cCA/edit?usp=sharing"",""สุรินทร์!M494"")"),4800)</f>
        <v>4800</v>
      </c>
      <c r="O599" s="178">
        <f t="shared" ca="1" si="126"/>
        <v>22.222222222222221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IFERROR(__xludf.DUMMYFUNCTION("IMPORTRANGE(""https://docs.google.com/spreadsheets/d/1XL5vhW3sbDhbH9Cz0tuDiY8C3ctxq1tqvaCgkFb8cCA/edit?usp=sharing"",""สุรินทร์!L495"")"),0)</f>
        <v>0</v>
      </c>
      <c r="M600" s="178"/>
      <c r="N600" s="178">
        <f ca="1">IFERROR(__xludf.DUMMYFUNCTION("IMPORTRANGE(""https://docs.google.com/spreadsheets/d/1XL5vhW3sbDhbH9Cz0tuDiY8C3ctxq1tqvaCgkFb8cCA/edit?usp=sharing"",""สุรินทร์!M495"")"),0)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IFERROR(__xludf.DUMMYFUNCTION("IMPORTRANGE(""https://docs.google.com/spreadsheets/d/1XL5vhW3sbDhbH9Cz0tuDiY8C3ctxq1tqvaCgkFb8cCA/edit?usp=sharing"",""สุรินทร์!L496"")"),21600)</f>
        <v>21600</v>
      </c>
      <c r="M601" s="178"/>
      <c r="N601" s="178">
        <f ca="1">IFERROR(__xludf.DUMMYFUNCTION("IMPORTRANGE(""https://docs.google.com/spreadsheets/d/1XL5vhW3sbDhbH9Cz0tuDiY8C3ctxq1tqvaCgkFb8cCA/edit?usp=sharing"",""สุรินทร์!M496"")"),4800)</f>
        <v>4800</v>
      </c>
      <c r="O601" s="178">
        <f t="shared" ca="1" si="126"/>
        <v>22.222222222222221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IFERROR(__xludf.DUMMYFUNCTION("IMPORTRANGE(""https://docs.google.com/spreadsheets/d/1XL5vhW3sbDhbH9Cz0tuDiY8C3ctxq1tqvaCgkFb8cCA/edit?usp=sharing"",""สุรินทร์!M497"")"),0)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IFERROR(__xludf.DUMMYFUNCTION("IMPORTRANGE(""https://docs.google.com/spreadsheets/d/1XL5vhW3sbDhbH9Cz0tuDiY8C3ctxq1tqvaCgkFb8cCA/edit?usp=sharing"",""สุรินทร์!M498"")"),0)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IFERROR(__xludf.DUMMYFUNCTION("IMPORTRANGE(""https://docs.google.com/spreadsheets/d/1XL5vhW3sbDhbH9Cz0tuDiY8C3ctxq1tqvaCgkFb8cCA/edit?usp=sharing"",""สุรินทร์!M499"")"),0)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IFERROR(__xludf.DUMMYFUNCTION("IMPORTRANGE(""https://docs.google.com/spreadsheets/d/1XL5vhW3sbDhbH9Cz0tuDiY8C3ctxq1tqvaCgkFb8cCA/edit?usp=sharing"",""สุรินทร์!M500"")"),4800)</f>
        <v>4800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IFERROR(__xludf.DUMMYFUNCTION("IMPORTRANGE(""https://docs.google.com/spreadsheets/d/1XL5vhW3sbDhbH9Cz0tuDiY8C3ctxq1tqvaCgkFb8cCA/edit?usp=sharing"",""สุรินทร์!J502"")"),0)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IFERROR(__xludf.DUMMYFUNCTION("IMPORTRANGE(""https://docs.google.com/spreadsheets/d/1XL5vhW3sbDhbH9Cz0tuDiY8C3ctxq1tqvaCgkFb8cCA/edit?usp=sharing"",""สุรินทร์!J503"")"),1)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IFERROR(__xludf.DUMMYFUNCTION("IMPORTRANGE(""https://docs.google.com/spreadsheets/d/1XL5vhW3sbDhbH9Cz0tuDiY8C3ctxq1tqvaCgkFb8cCA/edit?usp=sharing"",""สุรินทร์!J166"")"),0)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IFERROR(__xludf.DUMMYFUNCTION("IMPORTRANGE(""https://docs.google.com/spreadsheets/d/1XL5vhW3sbDhbH9Cz0tuDiY8C3ctxq1tqvaCgkFb8cCA/edit?usp=sharing"",""สุรินทร์!J166"")"),0)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IFERROR(__xludf.DUMMYFUNCTION("IMPORTRANGE(""https://docs.google.com/spreadsheets/d/1XL5vhW3sbDhbH9Cz0tuDiY8C3ctxq1tqvaCgkFb8cCA/edit?usp=sharing"",""สุรินทร์!I506"")"),200)</f>
        <v>200</v>
      </c>
      <c r="J611" s="170">
        <f ca="1">IFERROR(__xludf.DUMMYFUNCTION("IMPORTRANGE(""https://docs.google.com/spreadsheets/d/1XL5vhW3sbDhbH9Cz0tuDiY8C3ctxq1tqvaCgkFb8cCA/edit?usp=sharing"",""สุรินทร์!J506"")"),0)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IFERROR(__xludf.DUMMYFUNCTION("IMPORTRANGE(""https://docs.google.com/spreadsheets/d/1XL5vhW3sbDhbH9Cz0tuDiY8C3ctxq1tqvaCgkFb8cCA/edit?usp=sharing"",""สุรินทร์!I507"")"),0)</f>
        <v>0</v>
      </c>
      <c r="J612" s="207">
        <f ca="1">IFERROR(__xludf.DUMMYFUNCTION("IMPORTRANGE(""https://docs.google.com/spreadsheets/d/1XL5vhW3sbDhbH9Cz0tuDiY8C3ctxq1tqvaCgkFb8cCA/edit?usp=sharing"",""สุรินทร์!J507"")"),129)</f>
        <v>129</v>
      </c>
      <c r="K612" s="171">
        <f t="shared" ca="1" si="127"/>
        <v>64.5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IFERROR(__xludf.DUMMYFUNCTION("IMPORTRANGE(""https://docs.google.com/spreadsheets/d/1XL5vhW3sbDhbH9Cz0tuDiY8C3ctxq1tqvaCgkFb8cCA/edit?usp=sharing"",""สุรินทร์!I508"")"),0)</f>
        <v>0</v>
      </c>
      <c r="J613" s="207">
        <f ca="1">IFERROR(__xludf.DUMMYFUNCTION("IMPORTRANGE(""https://docs.google.com/spreadsheets/d/1XL5vhW3sbDhbH9Cz0tuDiY8C3ctxq1tqvaCgkFb8cCA/edit?usp=sharing"",""สุรินทร์!J508"")"),0)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IFERROR(__xludf.DUMMYFUNCTION("IMPORTRANGE(""https://docs.google.com/spreadsheets/d/1XL5vhW3sbDhbH9Cz0tuDiY8C3ctxq1tqvaCgkFb8cCA/edit?usp=sharing"",""สุรินทร์!I509"")"),0)</f>
        <v>0</v>
      </c>
      <c r="J614" s="207">
        <f ca="1">IFERROR(__xludf.DUMMYFUNCTION("IMPORTRANGE(""https://docs.google.com/spreadsheets/d/1XL5vhW3sbDhbH9Cz0tuDiY8C3ctxq1tqvaCgkFb8cCA/edit?usp=sharing"",""สุรินทร์!J509"")"),0)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IFERROR(__xludf.DUMMYFUNCTION("IMPORTRANGE(""https://docs.google.com/spreadsheets/d/1XL5vhW3sbDhbH9Cz0tuDiY8C3ctxq1tqvaCgkFb8cCA/edit?usp=sharing"",""สุรินทร์!I510"")"),0)</f>
        <v>0</v>
      </c>
      <c r="J615" s="207">
        <f ca="1">IFERROR(__xludf.DUMMYFUNCTION("IMPORTRANGE(""https://docs.google.com/spreadsheets/d/1XL5vhW3sbDhbH9Cz0tuDiY8C3ctxq1tqvaCgkFb8cCA/edit?usp=sharing"",""สุรินทร์!J510"")"),0)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IFERROR(__xludf.DUMMYFUNCTION("IMPORTRANGE(""https://docs.google.com/spreadsheets/d/1XL5vhW3sbDhbH9Cz0tuDiY8C3ctxq1tqvaCgkFb8cCA/edit?usp=sharing"",""สุรินทร์!I511"")"),0)</f>
        <v>0</v>
      </c>
      <c r="J616" s="207">
        <f ca="1">IFERROR(__xludf.DUMMYFUNCTION("IMPORTRANGE(""https://docs.google.com/spreadsheets/d/1XL5vhW3sbDhbH9Cz0tuDiY8C3ctxq1tqvaCgkFb8cCA/edit?usp=sharing"",""สุรินทร์!J511"")"),0)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IFERROR(__xludf.DUMMYFUNCTION("IMPORTRANGE(""https://docs.google.com/spreadsheets/d/1XL5vhW3sbDhbH9Cz0tuDiY8C3ctxq1tqvaCgkFb8cCA/edit?usp=sharing"",""สุรินทร์!I512"")"),0)</f>
        <v>0</v>
      </c>
      <c r="J617" s="197">
        <f ca="1">IFERROR(__xludf.DUMMYFUNCTION("IMPORTRANGE(""https://docs.google.com/spreadsheets/d/1XL5vhW3sbDhbH9Cz0tuDiY8C3ctxq1tqvaCgkFb8cCA/edit?usp=sharing"",""สุรินทร์!J512"")"),0)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IFERROR(__xludf.DUMMYFUNCTION("IMPORTRANGE(""https://docs.google.com/spreadsheets/d/1XL5vhW3sbDhbH9Cz0tuDiY8C3ctxq1tqvaCgkFb8cCA/edit?usp=sharing"",""สุรินทร์!I513"")"),0)</f>
        <v>0</v>
      </c>
      <c r="J618" s="198">
        <f ca="1">IFERROR(__xludf.DUMMYFUNCTION("IMPORTRANGE(""https://docs.google.com/spreadsheets/d/1XL5vhW3sbDhbH9Cz0tuDiY8C3ctxq1tqvaCgkFb8cCA/edit?usp=sharing"",""สุรินทร์!J513"")"),0)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IFERROR(__xludf.DUMMYFUNCTION("IMPORTRANGE(""https://docs.google.com/spreadsheets/d/1XL5vhW3sbDhbH9Cz0tuDiY8C3ctxq1tqvaCgkFb8cCA/edit?usp=sharing"",""สุรินทร์!I514"")"),0)</f>
        <v>0</v>
      </c>
      <c r="J619" s="198">
        <f ca="1">IFERROR(__xludf.DUMMYFUNCTION("IMPORTRANGE(""https://docs.google.com/spreadsheets/d/1XL5vhW3sbDhbH9Cz0tuDiY8C3ctxq1tqvaCgkFb8cCA/edit?usp=sharing"",""สุรินทร์!J514"")"),0)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IFERROR(__xludf.DUMMYFUNCTION("IMPORTRANGE(""https://docs.google.com/spreadsheets/d/1XL5vhW3sbDhbH9Cz0tuDiY8C3ctxq1tqvaCgkFb8cCA/edit?usp=sharing"",""สุรินทร์!I515"")"),48)</f>
        <v>48</v>
      </c>
      <c r="J620" s="212">
        <f ca="1">IFERROR(__xludf.DUMMYFUNCTION("IMPORTRANGE(""https://docs.google.com/spreadsheets/d/1XL5vhW3sbDhbH9Cz0tuDiY8C3ctxq1tqvaCgkFb8cCA/edit?usp=sharing"",""สุรินทร์!J515"")"),0)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IFERROR(__xludf.DUMMYFUNCTION("IMPORTRANGE(""https://docs.google.com/spreadsheets/d/1XL5vhW3sbDhbH9Cz0tuDiY8C3ctxq1tqvaCgkFb8cCA/edit?usp=sharing"",""สุรินทร์!I516"")"),0)</f>
        <v>0</v>
      </c>
      <c r="J621" s="212">
        <f ca="1">IFERROR(__xludf.DUMMYFUNCTION("IMPORTRANGE(""https://docs.google.com/spreadsheets/d/1XL5vhW3sbDhbH9Cz0tuDiY8C3ctxq1tqvaCgkFb8cCA/edit?usp=sharing"",""สุรินทร์!J516"")"),0)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IFERROR(__xludf.DUMMYFUNCTION("IMPORTRANGE(""https://docs.google.com/spreadsheets/d/1XL5vhW3sbDhbH9Cz0tuDiY8C3ctxq1tqvaCgkFb8cCA/edit?usp=sharing"",""สุรินทร์!I517"")"),0)</f>
        <v>0</v>
      </c>
      <c r="J622" s="198">
        <f ca="1">IFERROR(__xludf.DUMMYFUNCTION("IMPORTRANGE(""https://docs.google.com/spreadsheets/d/1XL5vhW3sbDhbH9Cz0tuDiY8C3ctxq1tqvaCgkFb8cCA/edit?usp=sharing"",""สุรินทร์!J517"")"),0)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IFERROR(__xludf.DUMMYFUNCTION("IMPORTRANGE(""https://docs.google.com/spreadsheets/d/1XL5vhW3sbDhbH9Cz0tuDiY8C3ctxq1tqvaCgkFb8cCA/edit?usp=sharing"",""สุรินทร์!I518"")"),0)</f>
        <v>0</v>
      </c>
      <c r="J623" s="198">
        <f ca="1">IFERROR(__xludf.DUMMYFUNCTION("IMPORTRANGE(""https://docs.google.com/spreadsheets/d/1XL5vhW3sbDhbH9Cz0tuDiY8C3ctxq1tqvaCgkFb8cCA/edit?usp=sharing"",""สุรินทร์!J518"")"),0)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IFERROR(__xludf.DUMMYFUNCTION("IMPORTRANGE(""https://docs.google.com/spreadsheets/d/1XL5vhW3sbDhbH9Cz0tuDiY8C3ctxq1tqvaCgkFb8cCA/edit?usp=sharing"",""สุรินทร์!I519"")"),0)</f>
        <v>0</v>
      </c>
      <c r="J624" s="197">
        <f ca="1">IFERROR(__xludf.DUMMYFUNCTION("IMPORTRANGE(""https://docs.google.com/spreadsheets/d/1XL5vhW3sbDhbH9Cz0tuDiY8C3ctxq1tqvaCgkFb8cCA/edit?usp=sharing"",""สุรินทร์!J519"")"),0)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IFERROR(__xludf.DUMMYFUNCTION("IMPORTRANGE(""https://docs.google.com/spreadsheets/d/1XL5vhW3sbDhbH9Cz0tuDiY8C3ctxq1tqvaCgkFb8cCA/edit?usp=sharing"",""สุรินทร์!I520"")"),0)</f>
        <v>0</v>
      </c>
      <c r="J625" s="198">
        <f ca="1">IFERROR(__xludf.DUMMYFUNCTION("IMPORTRANGE(""https://docs.google.com/spreadsheets/d/1XL5vhW3sbDhbH9Cz0tuDiY8C3ctxq1tqvaCgkFb8cCA/edit?usp=sharing"",""สุรินทร์!J520"")"),0)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IFERROR(__xludf.DUMMYFUNCTION("IMPORTRANGE(""https://docs.google.com/spreadsheets/d/1XL5vhW3sbDhbH9Cz0tuDiY8C3ctxq1tqvaCgkFb8cCA/edit?usp=sharing"",""สุรินทร์!I521"")"),0)</f>
        <v>0</v>
      </c>
      <c r="J626" s="198">
        <f ca="1">IFERROR(__xludf.DUMMYFUNCTION("IMPORTRANGE(""https://docs.google.com/spreadsheets/d/1XL5vhW3sbDhbH9Cz0tuDiY8C3ctxq1tqvaCgkFb8cCA/edit?usp=sharing"",""สุรินทร์!J521"")"),0)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9">
        <f ca="1">IFERROR(__xludf.DUMMYFUNCTION("IMPORTRANGE(""https://docs.google.com/spreadsheets/d/1XL5vhW3sbDhbH9Cz0tuDiY8C3ctxq1tqvaCgkFb8cCA/edit?usp=sharing"",""สุรินทร์!J523"")"),2576038.86)</f>
        <v>2576038.86</v>
      </c>
      <c r="K628" s="350">
        <f t="shared" ref="K628:K635" ca="1" si="129">IF(I628&gt;0,J628*100/I628,0)</f>
        <v>45.637737814690794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IFERROR(__xludf.DUMMYFUNCTION("IMPORTRANGE(""https://docs.google.com/spreadsheets/d/1XL5vhW3sbDhbH9Cz0tuDiY8C3ctxq1tqvaCgkFb8cCA/edit?usp=sharing"",""สุรินทร์!I524"")"),315)</f>
        <v>315</v>
      </c>
      <c r="J629" s="349">
        <f ca="1">IFERROR(__xludf.DUMMYFUNCTION("IMPORTRANGE(""https://docs.google.com/spreadsheets/d/1XL5vhW3sbDhbH9Cz0tuDiY8C3ctxq1tqvaCgkFb8cCA/edit?usp=sharing"",""สุรินทร์!J524"")"),139)</f>
        <v>139</v>
      </c>
      <c r="K629" s="350">
        <f t="shared" ca="1" si="129"/>
        <v>44.126984126984127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9">
        <f ca="1">IFERROR(__xludf.DUMMYFUNCTION("IMPORTRANGE(""https://docs.google.com/spreadsheets/d/1XL5vhW3sbDhbH9Cz0tuDiY8C3ctxq1tqvaCgkFb8cCA/edit?usp=sharing"",""สุรินทร์!J525"")"),215816.22)</f>
        <v>215816.22</v>
      </c>
      <c r="K630" s="350">
        <f t="shared" ca="1" si="129"/>
        <v>3.2278459236814738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IFERROR(__xludf.DUMMYFUNCTION("IMPORTRANGE(""https://docs.google.com/spreadsheets/d/1XL5vhW3sbDhbH9Cz0tuDiY8C3ctxq1tqvaCgkFb8cCA/edit?usp=sharing"",""สุรินทร์!I526"")"),420)</f>
        <v>420</v>
      </c>
      <c r="J631" s="349">
        <f ca="1">IFERROR(__xludf.DUMMYFUNCTION("IMPORTRANGE(""https://docs.google.com/spreadsheets/d/1XL5vhW3sbDhbH9Cz0tuDiY8C3ctxq1tqvaCgkFb8cCA/edit?usp=sharing"",""สุรินทร์!J526"")"),48)</f>
        <v>48</v>
      </c>
      <c r="K631" s="350">
        <f t="shared" ca="1" si="129"/>
        <v>11.428571428571429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IFERROR(__xludf.DUMMYFUNCTION("IMPORTRANGE(""https://docs.google.com/spreadsheets/d/1XL5vhW3sbDhbH9Cz0tuDiY8C3ctxq1tqvaCgkFb8cCA/edit?usp=sharing"",""สุรินทร์!I527"")"),0)</f>
        <v>0</v>
      </c>
      <c r="J632" s="349">
        <f ca="1">IFERROR(__xludf.DUMMYFUNCTION("IMPORTRANGE(""https://docs.google.com/spreadsheets/d/1XL5vhW3sbDhbH9Cz0tuDiY8C3ctxq1tqvaCgkFb8cCA/edit?usp=sharing"",""สุรินทร์!J527"")"),195792.01)</f>
        <v>195792.01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IFERROR(__xludf.DUMMYFUNCTION("IMPORTRANGE(""https://docs.google.com/spreadsheets/d/1XL5vhW3sbDhbH9Cz0tuDiY8C3ctxq1tqvaCgkFb8cCA/edit?usp=sharing"",""สุรินทร์!I528"")"),0)</f>
        <v>0</v>
      </c>
      <c r="J633" s="349">
        <f ca="1">IFERROR(__xludf.DUMMYFUNCTION("IMPORTRANGE(""https://docs.google.com/spreadsheets/d/1XL5vhW3sbDhbH9Cz0tuDiY8C3ctxq1tqvaCgkFb8cCA/edit?usp=sharing"",""สุรินทร์!J528"")"),15)</f>
        <v>15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IFERROR(__xludf.DUMMYFUNCTION("IMPORTRANGE(""https://docs.google.com/spreadsheets/d/1XL5vhW3sbDhbH9Cz0tuDiY8C3ctxq1tqvaCgkFb8cCA/edit?usp=sharing"",""สุรินทร์!I529"")"),5000000)</f>
        <v>5000000</v>
      </c>
      <c r="J634" s="349">
        <f ca="1">IFERROR(__xludf.DUMMYFUNCTION("IMPORTRANGE(""https://docs.google.com/spreadsheets/d/1XL5vhW3sbDhbH9Cz0tuDiY8C3ctxq1tqvaCgkFb8cCA/edit?usp=sharing"",""สุรินทร์!J529"")"),0)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IFERROR(__xludf.DUMMYFUNCTION("IMPORTRANGE(""https://docs.google.com/spreadsheets/d/1XL5vhW3sbDhbH9Cz0tuDiY8C3ctxq1tqvaCgkFb8cCA/edit?usp=sharing"",""สุรินทร์!I530"")"),250)</f>
        <v>250</v>
      </c>
      <c r="J635" s="519">
        <f ca="1">IFERROR(__xludf.DUMMYFUNCTION("IMPORTRANGE(""https://docs.google.com/spreadsheets/d/1XL5vhW3sbDhbH9Cz0tuDiY8C3ctxq1tqvaCgkFb8cCA/edit?usp=sharing"",""สุรินทร์!J530"")"),0)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J566" sqref="J56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268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6814951</v>
      </c>
      <c r="M8" s="25">
        <f t="shared" ca="1" si="0"/>
        <v>2082995</v>
      </c>
      <c r="N8" s="25">
        <f t="shared" ca="1" si="0"/>
        <v>2400128.15</v>
      </c>
      <c r="O8" s="24">
        <f t="shared" ref="O8:O16" ca="1" si="1">IF(L8&gt;0,N8*100/L8,0)</f>
        <v>35.218567969160745</v>
      </c>
      <c r="P8" s="24">
        <f t="shared" ref="P8:P16" ca="1" si="2">IF(M8&gt;0,N8*100/M8,0)</f>
        <v>115.22486371786778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6814951</v>
      </c>
      <c r="M10" s="32">
        <f t="shared" ca="1" si="4"/>
        <v>2082995</v>
      </c>
      <c r="N10" s="32">
        <f t="shared" ca="1" si="4"/>
        <v>2400128.15</v>
      </c>
      <c r="O10" s="31">
        <f t="shared" ca="1" si="1"/>
        <v>35.218567969160745</v>
      </c>
      <c r="P10" s="31">
        <f t="shared" ca="1" si="2"/>
        <v>115.22486371786778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6348151</v>
      </c>
      <c r="M12" s="40">
        <f t="shared" ca="1" si="6"/>
        <v>2082995</v>
      </c>
      <c r="N12" s="40">
        <f t="shared" ca="1" si="6"/>
        <v>1933328.15</v>
      </c>
      <c r="O12" s="40">
        <f t="shared" ca="1" si="1"/>
        <v>30.454980513223457</v>
      </c>
      <c r="P12" s="40">
        <f t="shared" ca="1" si="2"/>
        <v>92.814824327470788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2251400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4096751</v>
      </c>
      <c r="M14" s="40">
        <f t="shared" si="8"/>
        <v>0</v>
      </c>
      <c r="N14" s="40">
        <f t="shared" ca="1" si="8"/>
        <v>474804.15</v>
      </c>
      <c r="O14" s="43">
        <f t="shared" ca="1" si="1"/>
        <v>11.589773212968032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466800</v>
      </c>
      <c r="M16" s="40">
        <f t="shared" si="10"/>
        <v>0</v>
      </c>
      <c r="N16" s="40">
        <f t="shared" ca="1" si="10"/>
        <v>466800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4277095</v>
      </c>
      <c r="M18" s="25">
        <f t="shared" ca="1" si="11"/>
        <v>2082995</v>
      </c>
      <c r="N18" s="25">
        <f t="shared" ca="1" si="11"/>
        <v>1925324</v>
      </c>
      <c r="O18" s="24">
        <f t="shared" ref="O18:O20" ca="1" si="12">IF(L18&gt;0,N18*100/L18,0)</f>
        <v>45.014758849172161</v>
      </c>
      <c r="P18" s="24">
        <f t="shared" ref="P18:P26" ca="1" si="13">IF(M18&gt;0,N18*100/M18,0)</f>
        <v>92.430562723386274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4277095</v>
      </c>
      <c r="M20" s="32">
        <f t="shared" ca="1" si="15"/>
        <v>2082995</v>
      </c>
      <c r="N20" s="32">
        <f t="shared" ca="1" si="15"/>
        <v>1925324</v>
      </c>
      <c r="O20" s="31">
        <f t="shared" ca="1" si="12"/>
        <v>45.014758849172161</v>
      </c>
      <c r="P20" s="31">
        <f t="shared" ca="1" si="13"/>
        <v>92.430562723386274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3810295</v>
      </c>
      <c r="M22" s="44">
        <f t="shared" ca="1" si="18"/>
        <v>2082995</v>
      </c>
      <c r="N22" s="43">
        <f t="shared" ca="1" si="18"/>
        <v>1458524</v>
      </c>
      <c r="O22" s="43">
        <f t="shared" ca="1" si="17"/>
        <v>38.278505994942648</v>
      </c>
      <c r="P22" s="43">
        <f t="shared" ca="1" si="13"/>
        <v>70.020523332989271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2251400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1558895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466800</v>
      </c>
      <c r="M26" s="52">
        <f t="shared" si="22"/>
        <v>0</v>
      </c>
      <c r="N26" s="52">
        <f t="shared" ca="1" si="22"/>
        <v>466800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2537856</v>
      </c>
      <c r="M28" s="25">
        <f t="shared" si="23"/>
        <v>0</v>
      </c>
      <c r="N28" s="25">
        <f t="shared" ca="1" si="23"/>
        <v>474804.15</v>
      </c>
      <c r="O28" s="24">
        <f t="shared" ref="O28:O30" ca="1" si="24">IF(L28&gt;0,N28*100/L28,0)</f>
        <v>18.70886882470873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2537856</v>
      </c>
      <c r="M30" s="32">
        <f t="shared" si="27"/>
        <v>0</v>
      </c>
      <c r="N30" s="32">
        <f t="shared" ca="1" si="27"/>
        <v>474804.15</v>
      </c>
      <c r="O30" s="31">
        <f t="shared" ca="1" si="24"/>
        <v>18.70886882470873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2537856</v>
      </c>
      <c r="M32" s="43">
        <f t="shared" si="30"/>
        <v>0</v>
      </c>
      <c r="N32" s="43">
        <f t="shared" ca="1" si="30"/>
        <v>474804.15</v>
      </c>
      <c r="O32" s="43">
        <f t="shared" ca="1" si="29"/>
        <v>18.70886882470873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2537856</v>
      </c>
      <c r="M34" s="43">
        <f t="shared" si="32"/>
        <v>0</v>
      </c>
      <c r="N34" s="43">
        <f t="shared" ca="1" si="32"/>
        <v>474804.15</v>
      </c>
      <c r="O34" s="43">
        <f t="shared" ca="1" si="29"/>
        <v>18.70886882470873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4277095</v>
      </c>
      <c r="M37" s="57">
        <f t="shared" ca="1" si="33"/>
        <v>2082995</v>
      </c>
      <c r="N37" s="57">
        <f t="shared" ca="1" si="33"/>
        <v>1925324</v>
      </c>
      <c r="O37" s="58">
        <f t="shared" ca="1" si="29"/>
        <v>45.014758849172161</v>
      </c>
      <c r="P37" s="58">
        <f t="shared" ca="1" si="25"/>
        <v>92.430562723386274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937100</v>
      </c>
      <c r="M41" s="81">
        <f t="shared" ca="1" si="34"/>
        <v>420500</v>
      </c>
      <c r="N41" s="81">
        <f t="shared" ca="1" si="34"/>
        <v>403583</v>
      </c>
      <c r="O41" s="80">
        <f t="shared" ref="O41:O43" ca="1" si="35">IF(L41&gt;0,N41*100/L41,0)</f>
        <v>43.067228684238607</v>
      </c>
      <c r="P41" s="80">
        <f t="shared" ref="P41:P43" ca="1" si="36">IF(M41&gt;0,N41*100/M41,0)</f>
        <v>95.9769322235434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937100</v>
      </c>
      <c r="M43" s="81">
        <f t="shared" ca="1" si="38"/>
        <v>420500</v>
      </c>
      <c r="N43" s="81">
        <f t="shared" ca="1" si="38"/>
        <v>403583</v>
      </c>
      <c r="O43" s="80">
        <f t="shared" ca="1" si="35"/>
        <v>43.067228684238607</v>
      </c>
      <c r="P43" s="80">
        <f t="shared" ca="1" si="36"/>
        <v>95.9769322235434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841100</v>
      </c>
      <c r="M45" s="93">
        <f ca="1">IFERROR(__xludf.DUMMYFUNCTION("IMPORTRANGE(""https://docs.google.com/spreadsheets/d/1Yj_ptqi66GCucihVvJfMjLAmec39IyEx_6qawtMGysU/edit?usp=sharing"",""สบก!Q53"")"),420500)</f>
        <v>420500</v>
      </c>
      <c r="N45" s="93">
        <f ca="1">IFERROR(__xludf.DUMMYFUNCTION("IMPORTRANGE(""https://docs.google.com/spreadsheets/d/1Yj_ptqi66GCucihVvJfMjLAmec39IyEx_6qawtMGysU/edit?usp=sharing"",""สบก!R53"")"),307583)</f>
        <v>307583</v>
      </c>
      <c r="O45" s="94">
        <f ca="1">IF(L45&gt;0,N45*100/L45,0)</f>
        <v>36.569135655688982</v>
      </c>
      <c r="P45" s="94">
        <f ca="1">IF(M45&gt;0,N45*100/M45,0)</f>
        <v>73.146967895362664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IFERROR(__xludf.DUMMYFUNCTION("IMPORTRANGE(""https://docs.google.com/spreadsheets/d/1Yj_ptqi66GCucihVvJfMjLAmec39IyEx_6qawtMGysU/edit?usp=sharing"",""สบก!M53"")"),841100)</f>
        <v>841100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IFERROR(__xludf.DUMMYFUNCTION("IMPORTRANGE(""https://docs.google.com/spreadsheets/d/1Yj_ptqi66GCucihVvJfMjLAmec39IyEx_6qawtMGysU/edit?usp=sharing"",""สบก!N53"")"),0)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IFERROR(__xludf.DUMMYFUNCTION("IMPORTRANGE(""https://docs.google.com/spreadsheets/d/1Yj_ptqi66GCucihVvJfMjLAmec39IyEx_6qawtMGysU/edit?usp=sharing"",""สบก!O53"")"),96000)</f>
        <v>96000</v>
      </c>
      <c r="M49" s="103"/>
      <c r="N49" s="93">
        <f ca="1">IFERROR(__xludf.DUMMYFUNCTION("IMPORTRANGE(""https://docs.google.com/spreadsheets/d/1Yj_ptqi66GCucihVvJfMjLAmec39IyEx_6qawtMGysU/edit?usp=sharing"",""สบก!S53"")"),96000)</f>
        <v>96000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676800</v>
      </c>
      <c r="M53" s="127">
        <f t="shared" ca="1" si="39"/>
        <v>356040</v>
      </c>
      <c r="N53" s="127">
        <f t="shared" ca="1" si="39"/>
        <v>295842</v>
      </c>
      <c r="O53" s="126">
        <f t="shared" ref="O53:O55" ca="1" si="40">IF(L53&gt;0,N53*100/L53,0)</f>
        <v>43.711879432624116</v>
      </c>
      <c r="P53" s="126">
        <f t="shared" ref="P53:P55" ca="1" si="41">IF(M53&gt;0,N53*100/M53,0)</f>
        <v>83.092349174250089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676800</v>
      </c>
      <c r="M55" s="127">
        <f t="shared" ca="1" si="43"/>
        <v>356040</v>
      </c>
      <c r="N55" s="127">
        <f t="shared" ca="1" si="43"/>
        <v>295842</v>
      </c>
      <c r="O55" s="126">
        <f t="shared" ca="1" si="40"/>
        <v>43.711879432624116</v>
      </c>
      <c r="P55" s="126">
        <f t="shared" ca="1" si="41"/>
        <v>83.092349174250089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676800</v>
      </c>
      <c r="M57" s="93">
        <f ca="1">IFERROR(__xludf.DUMMYFUNCTION("IMPORTRANGE(""https://docs.google.com/spreadsheets/d/1Yj_ptqi66GCucihVvJfMjLAmec39IyEx_6qawtMGysU/edit?usp=sharing"",""สบก!Z53"")"),356040)</f>
        <v>356040</v>
      </c>
      <c r="N57" s="93">
        <f ca="1">IFERROR(__xludf.DUMMYFUNCTION("IMPORTRANGE(""https://docs.google.com/spreadsheets/d/1Yj_ptqi66GCucihVvJfMjLAmec39IyEx_6qawtMGysU/edit?usp=sharing"",""สบก!AA53"")"),295842)</f>
        <v>295842</v>
      </c>
      <c r="O57" s="94">
        <f ca="1">IF(L57&gt;0,N57*100/L57,0)</f>
        <v>43.711879432624116</v>
      </c>
      <c r="P57" s="94">
        <f ca="1">IF(M57&gt;0,N57*100/M57,0)</f>
        <v>83.092349174250089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IFERROR(__xludf.DUMMYFUNCTION("IMPORTRANGE(""https://docs.google.com/spreadsheets/d/1Yj_ptqi66GCucihVvJfMjLAmec39IyEx_6qawtMGysU/edit?usp=sharing"",""สบก!V53"")"),676800)</f>
        <v>676800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IFERROR(__xludf.DUMMYFUNCTION("IMPORTRANGE(""https://docs.google.com/spreadsheets/d/1Yj_ptqi66GCucihVvJfMjLAmec39IyEx_6qawtMGysU/edit?usp=sharing"",""สบก!W53"")"),0)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IFERROR(__xludf.DUMMYFUNCTION("IMPORTRANGE(""https://docs.google.com/spreadsheets/d/1Yj_ptqi66GCucihVvJfMjLAmec39IyEx_6qawtMGysU/edit?usp=sharing"",""สบก!X53"")"),0)</f>
        <v>0</v>
      </c>
      <c r="M61" s="103"/>
      <c r="N61" s="93">
        <f ca="1">IFERROR(__xludf.DUMMYFUNCTION("IMPORTRANGE(""https://docs.google.com/spreadsheets/d/1Yj_ptqi66GCucihVvJfMjLAmec39IyEx_6qawtMGysU/edit?usp=sharing"",""สบก!AB53"")"),0)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IFERROR(__xludf.DUMMYFUNCTION("IMPORTRANGE(""https://docs.google.com/spreadsheets/d/1XL5vhW3sbDhbH9Cz0tuDiY8C3ctxq1tqvaCgkFb8cCA/edit?usp=sharing"",""หนองคาย!I9"")"),1)</f>
        <v>1</v>
      </c>
      <c r="J64" s="148">
        <f ca="1">IFERROR(__xludf.DUMMYFUNCTION("IMPORTRANGE(""https://docs.google.com/spreadsheets/d/1XL5vhW3sbDhbH9Cz0tuDiY8C3ctxq1tqvaCgkFb8cCA/edit?usp=sharing"",""หนองคาย!J9"")"),1)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IFERROR(__xludf.DUMMYFUNCTION("IMPORTRANGE(""https://docs.google.com/spreadsheets/d/1XL5vhW3sbDhbH9Cz0tuDiY8C3ctxq1tqvaCgkFb8cCA/edit?usp=sharing"",""หนองคาย!I10"")"),64)</f>
        <v>64</v>
      </c>
      <c r="J65" s="148">
        <f ca="1">IFERROR(__xludf.DUMMYFUNCTION("IMPORTRANGE(""https://docs.google.com/spreadsheets/d/1XL5vhW3sbDhbH9Cz0tuDiY8C3ctxq1tqvaCgkFb8cCA/edit?usp=sharing"",""หนองคาย!J10"")"),64)</f>
        <v>64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874700</v>
      </c>
      <c r="M66" s="158">
        <f t="shared" ca="1" si="45"/>
        <v>474020</v>
      </c>
      <c r="N66" s="158">
        <f t="shared" ca="1" si="45"/>
        <v>321805</v>
      </c>
      <c r="O66" s="157">
        <f t="shared" ref="O66:O68" ca="1" si="46">IF(L66&gt;0,N66*100/L66,0)</f>
        <v>36.790328112495715</v>
      </c>
      <c r="P66" s="157">
        <f t="shared" ref="P66:P68" ca="1" si="47">IF(M66&gt;0,N66*100/M66,0)</f>
        <v>67.888485717902199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874700</v>
      </c>
      <c r="M68" s="163">
        <f t="shared" ca="1" si="49"/>
        <v>474020</v>
      </c>
      <c r="N68" s="163">
        <f t="shared" ca="1" si="49"/>
        <v>321805</v>
      </c>
      <c r="O68" s="162">
        <f t="shared" ca="1" si="46"/>
        <v>36.790328112495715</v>
      </c>
      <c r="P68" s="162">
        <f t="shared" ca="1" si="47"/>
        <v>67.888485717902199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874700</v>
      </c>
      <c r="M70" s="176">
        <f ca="1">IFERROR(__xludf.DUMMYFUNCTION("IMPORTRANGE(""https://docs.google.com/spreadsheets/d/1Yj_ptqi66GCucihVvJfMjLAmec39IyEx_6qawtMGysU/edit?usp=sharing"",""สบก!AI53"")"),474020)</f>
        <v>474020</v>
      </c>
      <c r="N70" s="177">
        <f ca="1">IFERROR(__xludf.DUMMYFUNCTION("IMPORTRANGE(""https://docs.google.com/spreadsheets/d/1Yj_ptqi66GCucihVvJfMjLAmec39IyEx_6qawtMGysU/edit?usp=sharing"",""สบก!AJ53"")"),321805)</f>
        <v>321805</v>
      </c>
      <c r="O70" s="178">
        <f ca="1">IF(L70&gt;0,N70*100/L70,0)</f>
        <v>36.790328112495715</v>
      </c>
      <c r="P70" s="178">
        <f ca="1">IF(M70&gt;0,N70*100/M70,0)</f>
        <v>67.888485717902199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IFERROR(__xludf.DUMMYFUNCTION("IMPORTRANGE(""https://docs.google.com/spreadsheets/d/1Yj_ptqi66GCucihVvJfMjLAmec39IyEx_6qawtMGysU/edit?usp=sharing"",""สบก!AE53"")"),315900)</f>
        <v>315900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IFERROR(__xludf.DUMMYFUNCTION("IMPORTRANGE(""https://docs.google.com/spreadsheets/d/1Yj_ptqi66GCucihVvJfMjLAmec39IyEx_6qawtMGysU/edit?usp=sharing"",""สบก!AF53"")"),558800)</f>
        <v>558800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IFERROR(__xludf.DUMMYFUNCTION("IMPORTRANGE(""https://docs.google.com/spreadsheets/d/1Yj_ptqi66GCucihVvJfMjLAmec39IyEx_6qawtMGysU/edit?usp=sharing"",""สบก!AG53"")"),0)</f>
        <v>0</v>
      </c>
      <c r="M74" s="103"/>
      <c r="N74" s="93">
        <f ca="1">IFERROR(__xludf.DUMMYFUNCTION("IMPORTRANGE(""https://docs.google.com/spreadsheets/d/1Yj_ptqi66GCucihVvJfMjLAmec39IyEx_6qawtMGysU/edit?usp=sharing"",""สบก!AK53"")"),0)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IFERROR(__xludf.DUMMYFUNCTION("IMPORTRANGE(""https://docs.google.com/spreadsheets/d/1XL5vhW3sbDhbH9Cz0tuDiY8C3ctxq1tqvaCgkFb8cCA/edit?usp=sharing"",""หนองคาย!J16"")"),0)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IFERROR(__xludf.DUMMYFUNCTION("IMPORTRANGE(""https://docs.google.com/spreadsheets/d/1XL5vhW3sbDhbH9Cz0tuDiY8C3ctxq1tqvaCgkFb8cCA/edit?usp=sharing"",""หนองคาย!J17"")"),1)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IFERROR(__xludf.DUMMYFUNCTION("IMPORTRANGE(""https://docs.google.com/spreadsheets/d/1XL5vhW3sbDhbH9Cz0tuDiY8C3ctxq1tqvaCgkFb8cCA/edit?usp=sharing"",""หนองคาย!J18"")"),1)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IFERROR(__xludf.DUMMYFUNCTION("IMPORTRANGE(""https://docs.google.com/spreadsheets/d/1XL5vhW3sbDhbH9Cz0tuDiY8C3ctxq1tqvaCgkFb8cCA/edit?usp=sharing"",""หนองคาย!J19"")"),1)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IFERROR(__xludf.DUMMYFUNCTION("IMPORTRANGE(""https://docs.google.com/spreadsheets/d/1XL5vhW3sbDhbH9Cz0tuDiY8C3ctxq1tqvaCgkFb8cCA/edit?usp=sharing"",""หนองคาย!I20"")"),1)</f>
        <v>1</v>
      </c>
      <c r="J80" s="210">
        <f ca="1">IFERROR(__xludf.DUMMYFUNCTION("IMPORTRANGE(""https://docs.google.com/spreadsheets/d/1XL5vhW3sbDhbH9Cz0tuDiY8C3ctxq1tqvaCgkFb8cCA/edit?usp=sharing"",""หนองคาย!J20"")"),1)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IFERROR(__xludf.DUMMYFUNCTION("IMPORTRANGE(""https://docs.google.com/spreadsheets/d/1XL5vhW3sbDhbH9Cz0tuDiY8C3ctxq1tqvaCgkFb8cCA/edit?usp=sharing"",""หนองคาย!I21"")"),64)</f>
        <v>64</v>
      </c>
      <c r="J81" s="210">
        <f ca="1">IFERROR(__xludf.DUMMYFUNCTION("IMPORTRANGE(""https://docs.google.com/spreadsheets/d/1XL5vhW3sbDhbH9Cz0tuDiY8C3ctxq1tqvaCgkFb8cCA/edit?usp=sharing"",""หนองคาย!J21"")"),64)</f>
        <v>64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IFERROR(__xludf.DUMMYFUNCTION("IMPORTRANGE(""https://docs.google.com/spreadsheets/d/1XL5vhW3sbDhbH9Cz0tuDiY8C3ctxq1tqvaCgkFb8cCA/edit?usp=sharing"",""หนองคาย!I22"")"),0)</f>
        <v>0</v>
      </c>
      <c r="J82" s="213">
        <f ca="1">IFERROR(__xludf.DUMMYFUNCTION("IMPORTRANGE(""https://docs.google.com/spreadsheets/d/1XL5vhW3sbDhbH9Cz0tuDiY8C3ctxq1tqvaCgkFb8cCA/edit?usp=sharing"",""หนองคาย!J22"")"),0)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IFERROR(__xludf.DUMMYFUNCTION("IMPORTRANGE(""https://docs.google.com/spreadsheets/d/1XL5vhW3sbDhbH9Cz0tuDiY8C3ctxq1tqvaCgkFb8cCA/edit?usp=sharing"",""หนองคาย!I23"")"),0)</f>
        <v>0</v>
      </c>
      <c r="J83" s="213">
        <f ca="1">IFERROR(__xludf.DUMMYFUNCTION("IMPORTRANGE(""https://docs.google.com/spreadsheets/d/1XL5vhW3sbDhbH9Cz0tuDiY8C3ctxq1tqvaCgkFb8cCA/edit?usp=sharing"",""หนองคาย!J23"")"),0)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IFERROR(__xludf.DUMMYFUNCTION("IMPORTRANGE(""https://docs.google.com/spreadsheets/d/1XL5vhW3sbDhbH9Cz0tuDiY8C3ctxq1tqvaCgkFb8cCA/edit?usp=sharing"",""หนองคาย!I24"")"),1)</f>
        <v>1</v>
      </c>
      <c r="J84" s="198">
        <f ca="1">IFERROR(__xludf.DUMMYFUNCTION("IMPORTRANGE(""https://docs.google.com/spreadsheets/d/1XL5vhW3sbDhbH9Cz0tuDiY8C3ctxq1tqvaCgkFb8cCA/edit?usp=sharing"",""หนองคาย!J24"")"),1)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IFERROR(__xludf.DUMMYFUNCTION("IMPORTRANGE(""https://docs.google.com/spreadsheets/d/1XL5vhW3sbDhbH9Cz0tuDiY8C3ctxq1tqvaCgkFb8cCA/edit?usp=sharing"",""หนองคาย!I25"")"),64)</f>
        <v>64</v>
      </c>
      <c r="J85" s="198">
        <f ca="1">IFERROR(__xludf.DUMMYFUNCTION("IMPORTRANGE(""https://docs.google.com/spreadsheets/d/1XL5vhW3sbDhbH9Cz0tuDiY8C3ctxq1tqvaCgkFb8cCA/edit?usp=sharing"",""หนองคาย!J25"")"),64)</f>
        <v>64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IFERROR(__xludf.DUMMYFUNCTION("IMPORTRANGE(""https://docs.google.com/spreadsheets/d/1XL5vhW3sbDhbH9Cz0tuDiY8C3ctxq1tqvaCgkFb8cCA/edit?usp=sharing"",""หนองคาย!I26"")"),0)</f>
        <v>0</v>
      </c>
      <c r="J86" s="213">
        <f ca="1">IFERROR(__xludf.DUMMYFUNCTION("IMPORTRANGE(""https://docs.google.com/spreadsheets/d/1XL5vhW3sbDhbH9Cz0tuDiY8C3ctxq1tqvaCgkFb8cCA/edit?usp=sharing"",""หนองคาย!J26"")"),0)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IFERROR(__xludf.DUMMYFUNCTION("IMPORTRANGE(""https://docs.google.com/spreadsheets/d/1XL5vhW3sbDhbH9Cz0tuDiY8C3ctxq1tqvaCgkFb8cCA/edit?usp=sharing"",""หนองคาย!I27"")"),0)</f>
        <v>0</v>
      </c>
      <c r="J87" s="213">
        <f ca="1">IFERROR(__xludf.DUMMYFUNCTION("IMPORTRANGE(""https://docs.google.com/spreadsheets/d/1XL5vhW3sbDhbH9Cz0tuDiY8C3ctxq1tqvaCgkFb8cCA/edit?usp=sharing"",""หนองคาย!J27"")"),0)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IFERROR(__xludf.DUMMYFUNCTION("IMPORTRANGE(""https://docs.google.com/spreadsheets/d/1XL5vhW3sbDhbH9Cz0tuDiY8C3ctxq1tqvaCgkFb8cCA/edit?usp=sharing"",""หนองคาย!I28"")"),0)</f>
        <v>0</v>
      </c>
      <c r="J88" s="213">
        <f ca="1">IFERROR(__xludf.DUMMYFUNCTION("IMPORTRANGE(""https://docs.google.com/spreadsheets/d/1XL5vhW3sbDhbH9Cz0tuDiY8C3ctxq1tqvaCgkFb8cCA/edit?usp=sharing"",""หนองคาย!J28"")"),0)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IFERROR(__xludf.DUMMYFUNCTION("IMPORTRANGE(""https://docs.google.com/spreadsheets/d/1XL5vhW3sbDhbH9Cz0tuDiY8C3ctxq1tqvaCgkFb8cCA/edit?usp=sharing"",""หนองคาย!J29"")"),0)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IFERROR(__xludf.DUMMYFUNCTION("IMPORTRANGE(""https://docs.google.com/spreadsheets/d/1XL5vhW3sbDhbH9Cz0tuDiY8C3ctxq1tqvaCgkFb8cCA/edit?usp=sharing"",""หนองคาย!J30"")"),0)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IFERROR(__xludf.DUMMYFUNCTION("IMPORTRANGE(""https://docs.google.com/spreadsheets/d/1XL5vhW3sbDhbH9Cz0tuDiY8C3ctxq1tqvaCgkFb8cCA/edit?usp=sharing"",""หนองคาย!I32"")"),7)</f>
        <v>7</v>
      </c>
      <c r="J92" s="148">
        <f ca="1">IFERROR(__xludf.DUMMYFUNCTION("IMPORTRANGE(""https://docs.google.com/spreadsheets/d/1XL5vhW3sbDhbH9Cz0tuDiY8C3ctxq1tqvaCgkFb8cCA/edit?usp=sharing"",""หนองคาย!J32"")"),0)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IFERROR(__xludf.DUMMYFUNCTION("IMPORTRANGE(""https://docs.google.com/spreadsheets/d/1XL5vhW3sbDhbH9Cz0tuDiY8C3ctxq1tqvaCgkFb8cCA/edit?usp=sharing"",""หนองคาย!I33"")"),2)</f>
        <v>2</v>
      </c>
      <c r="J93" s="148">
        <f ca="1">IFERROR(__xludf.DUMMYFUNCTION("IMPORTRANGE(""https://docs.google.com/spreadsheets/d/1XL5vhW3sbDhbH9Cz0tuDiY8C3ctxq1tqvaCgkFb8cCA/edit?usp=sharing"",""หนองคาย!J33"")"),1)</f>
        <v>1</v>
      </c>
      <c r="K93" s="149">
        <f t="shared" ca="1" si="51"/>
        <v>50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319800</v>
      </c>
      <c r="M94" s="158">
        <f t="shared" ca="1" si="52"/>
        <v>80790</v>
      </c>
      <c r="N94" s="158">
        <f t="shared" ca="1" si="52"/>
        <v>214580</v>
      </c>
      <c r="O94" s="157">
        <f t="shared" ref="O94:O96" ca="1" si="53">IF(L94&gt;0,N94*100/L94,0)</f>
        <v>67.098186366479055</v>
      </c>
      <c r="P94" s="157">
        <f t="shared" ref="P94:P96" ca="1" si="54">IF(M94&gt;0,N94*100/M94,0)</f>
        <v>265.60217848743656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319800</v>
      </c>
      <c r="M96" s="163">
        <f t="shared" ca="1" si="56"/>
        <v>80790</v>
      </c>
      <c r="N96" s="163">
        <f t="shared" ca="1" si="56"/>
        <v>214580</v>
      </c>
      <c r="O96" s="162">
        <f t="shared" ca="1" si="53"/>
        <v>67.098186366479055</v>
      </c>
      <c r="P96" s="162">
        <f t="shared" ca="1" si="54"/>
        <v>265.60217848743656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135000</v>
      </c>
      <c r="M98" s="176">
        <f ca="1">IFERROR(__xludf.DUMMYFUNCTION("IMPORTRANGE(""https://docs.google.com/spreadsheets/d/1Yj_ptqi66GCucihVvJfMjLAmec39IyEx_6qawtMGysU/edit?usp=sharing"",""สบก!AR53"")"),80790)</f>
        <v>80790</v>
      </c>
      <c r="N98" s="177">
        <f ca="1">IFERROR(__xludf.DUMMYFUNCTION("IMPORTRANGE(""https://docs.google.com/spreadsheets/d/1Yj_ptqi66GCucihVvJfMjLAmec39IyEx_6qawtMGysU/edit?usp=sharing"",""สบก!AS53"")"),29780)</f>
        <v>29780</v>
      </c>
      <c r="O98" s="178">
        <f ca="1">IF(L98&gt;0,N98*100/L98,0)</f>
        <v>22.05925925925926</v>
      </c>
      <c r="P98" s="178">
        <f ca="1">IF(M98&gt;0,N98*100/M98,0)</f>
        <v>36.860997648223787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IFERROR(__xludf.DUMMYFUNCTION("IMPORTRANGE(""https://docs.google.com/spreadsheets/d/1Yj_ptqi66GCucihVvJfMjLAmec39IyEx_6qawtMGysU/edit?usp=sharing"",""สบก!AN53"")"),0)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IFERROR(__xludf.DUMMYFUNCTION("IMPORTRANGE(""https://docs.google.com/spreadsheets/d/1Yj_ptqi66GCucihVvJfMjLAmec39IyEx_6qawtMGysU/edit?usp=sharing"",""สบก!AO53"")"),135000)</f>
        <v>135000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IFERROR(__xludf.DUMMYFUNCTION("IMPORTRANGE(""https://docs.google.com/spreadsheets/d/1Yj_ptqi66GCucihVvJfMjLAmec39IyEx_6qawtMGysU/edit?usp=sharing"",""สบก!AP53"")"),184800)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IFERROR(__xludf.DUMMYFUNCTION("IMPORTRANGE(""https://docs.google.com/spreadsheets/d/1Yj_ptqi66GCucihVvJfMjLAmec39IyEx_6qawtMGysU/edit?usp=sharing"",""สบก!AT53"")"),184800)</f>
        <v>184800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IFERROR(__xludf.DUMMYFUNCTION("IMPORTRANGE(""https://docs.google.com/spreadsheets/d/1XL5vhW3sbDhbH9Cz0tuDiY8C3ctxq1tqvaCgkFb8cCA/edit?usp=sharing"",""หนองคาย!J39"")"),0)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IFERROR(__xludf.DUMMYFUNCTION("IMPORTRANGE(""https://docs.google.com/spreadsheets/d/1XL5vhW3sbDhbH9Cz0tuDiY8C3ctxq1tqvaCgkFb8cCA/edit?usp=sharing"",""หนองคาย!J40"")"),1)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IFERROR(__xludf.DUMMYFUNCTION("IMPORTRANGE(""https://docs.google.com/spreadsheets/d/1XL5vhW3sbDhbH9Cz0tuDiY8C3ctxq1tqvaCgkFb8cCA/edit?usp=sharing"",""หนองคาย!J41"")"),1)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IFERROR(__xludf.DUMMYFUNCTION("IMPORTRANGE(""https://docs.google.com/spreadsheets/d/1XL5vhW3sbDhbH9Cz0tuDiY8C3ctxq1tqvaCgkFb8cCA/edit?usp=sharing"",""หนองคาย!J42"")"),1)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IFERROR(__xludf.DUMMYFUNCTION("IMPORTRANGE(""https://docs.google.com/spreadsheets/d/1XL5vhW3sbDhbH9Cz0tuDiY8C3ctxq1tqvaCgkFb8cCA/edit?usp=sharing"",""หนองคาย!I43"")"),1)</f>
        <v>1</v>
      </c>
      <c r="J108" s="213">
        <f ca="1">IFERROR(__xludf.DUMMYFUNCTION("IMPORTRANGE(""https://docs.google.com/spreadsheets/d/1XL5vhW3sbDhbH9Cz0tuDiY8C3ctxq1tqvaCgkFb8cCA/edit?usp=sharing"",""หนองคาย!J43"")"),0)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IFERROR(__xludf.DUMMYFUNCTION("IMPORTRANGE(""https://docs.google.com/spreadsheets/d/1XL5vhW3sbDhbH9Cz0tuDiY8C3ctxq1tqvaCgkFb8cCA/edit?usp=sharing"",""หนองคาย!I44"")"),7)</f>
        <v>7</v>
      </c>
      <c r="J109" s="213">
        <f ca="1">IFERROR(__xludf.DUMMYFUNCTION("IMPORTRANGE(""https://docs.google.com/spreadsheets/d/1XL5vhW3sbDhbH9Cz0tuDiY8C3ctxq1tqvaCgkFb8cCA/edit?usp=sharing"",""หนองคาย!J44"")"),0)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IFERROR(__xludf.DUMMYFUNCTION("IMPORTRANGE(""https://docs.google.com/spreadsheets/d/1XL5vhW3sbDhbH9Cz0tuDiY8C3ctxq1tqvaCgkFb8cCA/edit?usp=sharing"",""หนองคาย!I45"")"),7)</f>
        <v>7</v>
      </c>
      <c r="J110" s="213">
        <f ca="1">IFERROR(__xludf.DUMMYFUNCTION("IMPORTRANGE(""https://docs.google.com/spreadsheets/d/1XL5vhW3sbDhbH9Cz0tuDiY8C3ctxq1tqvaCgkFb8cCA/edit?usp=sharing"",""หนองคาย!J45"")"),8)</f>
        <v>8</v>
      </c>
      <c r="K110" s="233">
        <f t="shared" ca="1" si="57"/>
        <v>114.28571428571429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IFERROR(__xludf.DUMMYFUNCTION("IMPORTRANGE(""https://docs.google.com/spreadsheets/d/1XL5vhW3sbDhbH9Cz0tuDiY8C3ctxq1tqvaCgkFb8cCA/edit?usp=sharing"",""หนองคาย!I46"")"),7)</f>
        <v>7</v>
      </c>
      <c r="J111" s="213">
        <f ca="1">IFERROR(__xludf.DUMMYFUNCTION("IMPORTRANGE(""https://docs.google.com/spreadsheets/d/1XL5vhW3sbDhbH9Cz0tuDiY8C3ctxq1tqvaCgkFb8cCA/edit?usp=sharing"",""หนองคาย!J46"")"),0)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IFERROR(__xludf.DUMMYFUNCTION("IMPORTRANGE(""https://docs.google.com/spreadsheets/d/1XL5vhW3sbDhbH9Cz0tuDiY8C3ctxq1tqvaCgkFb8cCA/edit?usp=sharing"",""หนองคาย!I47"")"),7)</f>
        <v>7</v>
      </c>
      <c r="J112" s="213">
        <f ca="1">IFERROR(__xludf.DUMMYFUNCTION("IMPORTRANGE(""https://docs.google.com/spreadsheets/d/1XL5vhW3sbDhbH9Cz0tuDiY8C3ctxq1tqvaCgkFb8cCA/edit?usp=sharing"",""หนองคาย!J47"")"),0)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IFERROR(__xludf.DUMMYFUNCTION("IMPORTRANGE(""https://docs.google.com/spreadsheets/d/1XL5vhW3sbDhbH9Cz0tuDiY8C3ctxq1tqvaCgkFb8cCA/edit?usp=sharing"",""หนองคาย!I48"")"),2)</f>
        <v>2</v>
      </c>
      <c r="J113" s="213">
        <f ca="1">IFERROR(__xludf.DUMMYFUNCTION("IMPORTRANGE(""https://docs.google.com/spreadsheets/d/1XL5vhW3sbDhbH9Cz0tuDiY8C3ctxq1tqvaCgkFb8cCA/edit?usp=sharing"",""หนองคาย!J48"")"),1)</f>
        <v>1</v>
      </c>
      <c r="K113" s="233">
        <f t="shared" ca="1" si="57"/>
        <v>50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IFERROR(__xludf.DUMMYFUNCTION("IMPORTRANGE(""https://docs.google.com/spreadsheets/d/1XL5vhW3sbDhbH9Cz0tuDiY8C3ctxq1tqvaCgkFb8cCA/edit?usp=sharing"",""หนองคาย!J49"")"),0)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IFERROR(__xludf.DUMMYFUNCTION("IMPORTRANGE(""https://docs.google.com/spreadsheets/d/1XL5vhW3sbDhbH9Cz0tuDiY8C3ctxq1tqvaCgkFb8cCA/edit?usp=sharing"",""หนองคาย!J50"")"),0)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IFERROR(__xludf.DUMMYFUNCTION("IMPORTRANGE(""https://docs.google.com/spreadsheets/d/1XL5vhW3sbDhbH9Cz0tuDiY8C3ctxq1tqvaCgkFb8cCA/edit?usp=sharing"",""หนองคาย!I52"")"),20)</f>
        <v>20</v>
      </c>
      <c r="J117" s="148">
        <f ca="1">IFERROR(__xludf.DUMMYFUNCTION("IMPORTRANGE(""https://docs.google.com/spreadsheets/d/1XL5vhW3sbDhbH9Cz0tuDiY8C3ctxq1tqvaCgkFb8cCA/edit?usp=sharing"",""หนองคาย!J52"")"),20)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25680</v>
      </c>
      <c r="O118" s="157">
        <f t="shared" ref="O118:O120" ca="1" si="59">IF(L118&gt;0,N118*100/L118,0)</f>
        <v>31.149927219796215</v>
      </c>
      <c r="P118" s="157">
        <f t="shared" ref="P118:P120" ca="1" si="60">IF(M118&gt;0,N118*100/M118,0)</f>
        <v>38.651414810355206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25680</v>
      </c>
      <c r="O120" s="162">
        <f t="shared" ca="1" si="59"/>
        <v>31.149927219796215</v>
      </c>
      <c r="P120" s="162">
        <f t="shared" ca="1" si="60"/>
        <v>38.651414810355206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IFERROR(__xludf.DUMMYFUNCTION("IMPORTRANGE(""https://docs.google.com/spreadsheets/d/1Yj_ptqi66GCucihVvJfMjLAmec39IyEx_6qawtMGysU/edit?usp=sharing"",""สบก!BA53"")"),66440)</f>
        <v>66440</v>
      </c>
      <c r="N122" s="177">
        <f ca="1">IFERROR(__xludf.DUMMYFUNCTION("IMPORTRANGE(""https://docs.google.com/spreadsheets/d/1Yj_ptqi66GCucihVvJfMjLAmec39IyEx_6qawtMGysU/edit?usp=sharing"",""สบก!BB53"")"),25680)</f>
        <v>25680</v>
      </c>
      <c r="O122" s="178">
        <f ca="1">IF(L122&gt;0,N122*100/L122,0)</f>
        <v>31.149927219796215</v>
      </c>
      <c r="P122" s="178">
        <f ca="1">IF(M122&gt;0,N122*100/M122,0)</f>
        <v>38.651414810355206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IFERROR(__xludf.DUMMYFUNCTION("IMPORTRANGE(""https://docs.google.com/spreadsheets/d/1Yj_ptqi66GCucihVvJfMjLAmec39IyEx_6qawtMGysU/edit?usp=sharing"",""สบก!AW53"")"),0)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IFERROR(__xludf.DUMMYFUNCTION("IMPORTRANGE(""https://docs.google.com/spreadsheets/d/1Yj_ptqi66GCucihVvJfMjLAmec39IyEx_6qawtMGysU/edit?usp=sharing"",""สบก!AX53"")"),82440)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IFERROR(__xludf.DUMMYFUNCTION("IMPORTRANGE(""https://docs.google.com/spreadsheets/d/1Yj_ptqi66GCucihVvJfMjLAmec39IyEx_6qawtMGysU/edit?usp=sharing"",""สบก!AY53"")"),0)</f>
        <v>0</v>
      </c>
      <c r="M126" s="103"/>
      <c r="N126" s="93">
        <f ca="1">IFERROR(__xludf.DUMMYFUNCTION("IMPORTRANGE(""https://docs.google.com/spreadsheets/d/1Yj_ptqi66GCucihVvJfMjLAmec39IyEx_6qawtMGysU/edit?usp=sharing"",""สบก!BC53"")"),0)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IFERROR(__xludf.DUMMYFUNCTION("IMPORTRANGE(""https://docs.google.com/spreadsheets/d/1XL5vhW3sbDhbH9Cz0tuDiY8C3ctxq1tqvaCgkFb8cCA/edit?usp=sharing"",""หนองคาย!J58"")"),0)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IFERROR(__xludf.DUMMYFUNCTION("IMPORTRANGE(""https://docs.google.com/spreadsheets/d/1XL5vhW3sbDhbH9Cz0tuDiY8C3ctxq1tqvaCgkFb8cCA/edit?usp=sharing"",""หนองคาย!J59"")"),1)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IFERROR(__xludf.DUMMYFUNCTION("IMPORTRANGE(""https://docs.google.com/spreadsheets/d/1XL5vhW3sbDhbH9Cz0tuDiY8C3ctxq1tqvaCgkFb8cCA/edit?usp=sharing"",""หนองคาย!J60"")"),1)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IFERROR(__xludf.DUMMYFUNCTION("IMPORTRANGE(""https://docs.google.com/spreadsheets/d/1XL5vhW3sbDhbH9Cz0tuDiY8C3ctxq1tqvaCgkFb8cCA/edit?usp=sharing"",""หนองคาย!J61"")"),1)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IFERROR(__xludf.DUMMYFUNCTION("IMPORTRANGE(""https://docs.google.com/spreadsheets/d/1XL5vhW3sbDhbH9Cz0tuDiY8C3ctxq1tqvaCgkFb8cCA/edit?usp=sharing"",""หนองคาย!I62"")"),20)</f>
        <v>20</v>
      </c>
      <c r="J132" s="213">
        <f ca="1">IFERROR(__xludf.DUMMYFUNCTION("IMPORTRANGE(""https://docs.google.com/spreadsheets/d/1XL5vhW3sbDhbH9Cz0tuDiY8C3ctxq1tqvaCgkFb8cCA/edit?usp=sharing"",""หนองคาย!J62"")"),20)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IFERROR(__xludf.DUMMYFUNCTION("IMPORTRANGE(""https://docs.google.com/spreadsheets/d/1XL5vhW3sbDhbH9Cz0tuDiY8C3ctxq1tqvaCgkFb8cCA/edit?usp=sharing"",""หนองคาย!I63"")"),20)</f>
        <v>20</v>
      </c>
      <c r="J133" s="213">
        <f ca="1">IFERROR(__xludf.DUMMYFUNCTION("IMPORTRANGE(""https://docs.google.com/spreadsheets/d/1XL5vhW3sbDhbH9Cz0tuDiY8C3ctxq1tqvaCgkFb8cCA/edit?usp=sharing"",""หนองคาย!J63"")"),20)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IFERROR(__xludf.DUMMYFUNCTION("IMPORTRANGE(""https://docs.google.com/spreadsheets/d/1XL5vhW3sbDhbH9Cz0tuDiY8C3ctxq1tqvaCgkFb8cCA/edit?usp=sharing"",""หนองคาย!J64"")"),0)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IFERROR(__xludf.DUMMYFUNCTION("IMPORTRANGE(""https://docs.google.com/spreadsheets/d/1XL5vhW3sbDhbH9Cz0tuDiY8C3ctxq1tqvaCgkFb8cCA/edit?usp=sharing"",""หนองคาย!J65"")"),0)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IFERROR(__xludf.DUMMYFUNCTION("IMPORTRANGE(""https://docs.google.com/spreadsheets/d/1XL5vhW3sbDhbH9Cz0tuDiY8C3ctxq1tqvaCgkFb8cCA/edit?usp=sharing"",""หนองคาย!I68"")"),0)</f>
        <v>0</v>
      </c>
      <c r="J138" s="276">
        <f ca="1">IFERROR(__xludf.DUMMYFUNCTION("IMPORTRANGE(""https://docs.google.com/spreadsheets/d/1XL5vhW3sbDhbH9Cz0tuDiY8C3ctxq1tqvaCgkFb8cCA/edit?usp=sharing"",""หนองคาย!J68"")"),0)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79000</v>
      </c>
      <c r="M140" s="158">
        <f t="shared" ca="1" si="64"/>
        <v>55750</v>
      </c>
      <c r="N140" s="158">
        <f t="shared" ca="1" si="64"/>
        <v>46720</v>
      </c>
      <c r="O140" s="157">
        <f t="shared" ref="O140:O142" ca="1" si="65">IF(L140&gt;0,N140*100/L140,0)</f>
        <v>59.139240506329116</v>
      </c>
      <c r="P140" s="157">
        <f t="shared" ref="P140:P142" ca="1" si="66">IF(M140&gt;0,N140*100/M140,0)</f>
        <v>83.802690582959642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79000</v>
      </c>
      <c r="M142" s="163">
        <f t="shared" ca="1" si="68"/>
        <v>55750</v>
      </c>
      <c r="N142" s="163">
        <f t="shared" ca="1" si="68"/>
        <v>46720</v>
      </c>
      <c r="O142" s="162">
        <f t="shared" ca="1" si="65"/>
        <v>59.139240506329116</v>
      </c>
      <c r="P142" s="162">
        <f t="shared" ca="1" si="66"/>
        <v>83.802690582959642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79000</v>
      </c>
      <c r="M144" s="176">
        <f ca="1">IFERROR(__xludf.DUMMYFUNCTION("IMPORTRANGE(""https://docs.google.com/spreadsheets/d/1Yj_ptqi66GCucihVvJfMjLAmec39IyEx_6qawtMGysU/edit?usp=sharing"",""สบก!BJ53"")"),55750)</f>
        <v>55750</v>
      </c>
      <c r="N144" s="177">
        <f ca="1">IFERROR(__xludf.DUMMYFUNCTION("IMPORTRANGE(""https://docs.google.com/spreadsheets/d/1Yj_ptqi66GCucihVvJfMjLAmec39IyEx_6qawtMGysU/edit?usp=sharing"",""สบก!BK53"")"),46720)</f>
        <v>46720</v>
      </c>
      <c r="O144" s="178">
        <f ca="1">IF(L144&gt;0,N144*100/L144,0)</f>
        <v>59.139240506329116</v>
      </c>
      <c r="P144" s="178">
        <f ca="1">IF(M144&gt;0,N144*100/M144,0)</f>
        <v>83.802690582959642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IFERROR(__xludf.DUMMYFUNCTION("IMPORTRANGE(""https://docs.google.com/spreadsheets/d/1Yj_ptqi66GCucihVvJfMjLAmec39IyEx_6qawtMGysU/edit?usp=sharing"",""สบก!BF53"")"),0)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IFERROR(__xludf.DUMMYFUNCTION("IMPORTRANGE(""https://docs.google.com/spreadsheets/d/1Yj_ptqi66GCucihVvJfMjLAmec39IyEx_6qawtMGysU/edit?usp=sharing"",""สบก!BG53"")"),79000)</f>
        <v>79000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IFERROR(__xludf.DUMMYFUNCTION("IMPORTRANGE(""https://docs.google.com/spreadsheets/d/1Yj_ptqi66GCucihVvJfMjLAmec39IyEx_6qawtMGysU/edit?usp=sharing"",""สบก!BH53"")"),0)</f>
        <v>0</v>
      </c>
      <c r="M148" s="103"/>
      <c r="N148" s="93">
        <f ca="1">IFERROR(__xludf.DUMMYFUNCTION("IMPORTRANGE(""https://docs.google.com/spreadsheets/d/1Yj_ptqi66GCucihVvJfMjLAmec39IyEx_6qawtMGysU/edit?usp=sharing"",""สบก!BL53"")"),0)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IFERROR(__xludf.DUMMYFUNCTION("IMPORTRANGE(""https://docs.google.com/spreadsheets/d/1XL5vhW3sbDhbH9Cz0tuDiY8C3ctxq1tqvaCgkFb8cCA/edit?usp=sharing"",""หนองคาย!I74"")"),4)</f>
        <v>4</v>
      </c>
      <c r="J149" s="284">
        <f ca="1">IFERROR(__xludf.DUMMYFUNCTION("IMPORTRANGE(""https://docs.google.com/spreadsheets/d/1XL5vhW3sbDhbH9Cz0tuDiY8C3ctxq1tqvaCgkFb8cCA/edit?usp=sharing"",""หนองคาย!J74"")"),2)</f>
        <v>2</v>
      </c>
      <c r="K149" s="285">
        <f ca="1">IF(I149&gt;0,J149*100/I149,0)</f>
        <v>50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IFERROR(__xludf.DUMMYFUNCTION("IMPORTRANGE(""https://docs.google.com/spreadsheets/d/1XL5vhW3sbDhbH9Cz0tuDiY8C3ctxq1tqvaCgkFb8cCA/edit?usp=sharing"",""หนองคาย!J79"")"),0)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IFERROR(__xludf.DUMMYFUNCTION("IMPORTRANGE(""https://docs.google.com/spreadsheets/d/1XL5vhW3sbDhbH9Cz0tuDiY8C3ctxq1tqvaCgkFb8cCA/edit?usp=sharing"",""หนองคาย!J80"")"),1)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IFERROR(__xludf.DUMMYFUNCTION("IMPORTRANGE(""https://docs.google.com/spreadsheets/d/1XL5vhW3sbDhbH9Cz0tuDiY8C3ctxq1tqvaCgkFb8cCA/edit?usp=sharing"",""หนองคาย!J81"")"),1)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IFERROR(__xludf.DUMMYFUNCTION("IMPORTRANGE(""https://docs.google.com/spreadsheets/d/1XL5vhW3sbDhbH9Cz0tuDiY8C3ctxq1tqvaCgkFb8cCA/edit?usp=sharing"",""หนองคาย!J82"")"),1)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IFERROR(__xludf.DUMMYFUNCTION("IMPORTRANGE(""https://docs.google.com/spreadsheets/d/1XL5vhW3sbDhbH9Cz0tuDiY8C3ctxq1tqvaCgkFb8cCA/edit?usp=sharing"",""หนองคาย!I83"")"),4)</f>
        <v>4</v>
      </c>
      <c r="J158" s="198">
        <f ca="1">IFERROR(__xludf.DUMMYFUNCTION("IMPORTRANGE(""https://docs.google.com/spreadsheets/d/1XL5vhW3sbDhbH9Cz0tuDiY8C3ctxq1tqvaCgkFb8cCA/edit?usp=sharing"",""หนองคาย!J83"")"),2)</f>
        <v>2</v>
      </c>
      <c r="K158" s="171">
        <f ca="1">IF(I158&gt;0,J158*100/I158,0)</f>
        <v>50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IFERROR(__xludf.DUMMYFUNCTION("IMPORTRANGE(""https://docs.google.com/spreadsheets/d/1XL5vhW3sbDhbH9Cz0tuDiY8C3ctxq1tqvaCgkFb8cCA/edit?usp=sharing"",""หนองคาย!J84"")"),0)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IFERROR(__xludf.DUMMYFUNCTION("IMPORTRANGE(""https://docs.google.com/spreadsheets/d/1XL5vhW3sbDhbH9Cz0tuDiY8C3ctxq1tqvaCgkFb8cCA/edit?usp=sharing"",""หนองคาย!J85"")"),0)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IFERROR(__xludf.DUMMYFUNCTION("IMPORTRANGE(""https://docs.google.com/spreadsheets/d/1XL5vhW3sbDhbH9Cz0tuDiY8C3ctxq1tqvaCgkFb8cCA/edit?usp=sharing"",""หนองคาย!J86"")"),0)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IFERROR(__xludf.DUMMYFUNCTION("IMPORTRANGE(""https://docs.google.com/spreadsheets/d/1XL5vhW3sbDhbH9Cz0tuDiY8C3ctxq1tqvaCgkFb8cCA/edit?usp=sharing"",""หนองคาย!J87"")"),0)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IFERROR(__xludf.DUMMYFUNCTION("IMPORTRANGE(""https://docs.google.com/spreadsheets/d/1XL5vhW3sbDhbH9Cz0tuDiY8C3ctxq1tqvaCgkFb8cCA/edit?usp=sharing"",""หนองคาย!J88"")"),0)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IFERROR(__xludf.DUMMYFUNCTION("IMPORTRANGE(""https://docs.google.com/spreadsheets/d/1XL5vhW3sbDhbH9Cz0tuDiY8C3ctxq1tqvaCgkFb8cCA/edit?usp=sharing"",""หนองคาย!I89"")"),3)</f>
        <v>3</v>
      </c>
      <c r="J164" s="292">
        <f ca="1">IFERROR(__xludf.DUMMYFUNCTION("IMPORTRANGE(""https://docs.google.com/spreadsheets/d/1XL5vhW3sbDhbH9Cz0tuDiY8C3ctxq1tqvaCgkFb8cCA/edit?usp=sharing"",""หนองคาย!J89"")"),3)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IFERROR(__xludf.DUMMYFUNCTION("IMPORTRANGE(""https://docs.google.com/spreadsheets/d/1XL5vhW3sbDhbH9Cz0tuDiY8C3ctxq1tqvaCgkFb8cCA/edit?usp=sharing"",""หนองคาย!J94"")"),0)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IFERROR(__xludf.DUMMYFUNCTION("IMPORTRANGE(""https://docs.google.com/spreadsheets/d/1XL5vhW3sbDhbH9Cz0tuDiY8C3ctxq1tqvaCgkFb8cCA/edit?usp=sharing"",""หนองคาย!J95"")"),1)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IFERROR(__xludf.DUMMYFUNCTION("IMPORTRANGE(""https://docs.google.com/spreadsheets/d/1XL5vhW3sbDhbH9Cz0tuDiY8C3ctxq1tqvaCgkFb8cCA/edit?usp=sharing"",""หนองคาย!J96"")"),1)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IFERROR(__xludf.DUMMYFUNCTION("IMPORTRANGE(""https://docs.google.com/spreadsheets/d/1XL5vhW3sbDhbH9Cz0tuDiY8C3ctxq1tqvaCgkFb8cCA/edit?usp=sharing"",""หนองคาย!J97"")"),1)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IFERROR(__xludf.DUMMYFUNCTION("IMPORTRANGE(""https://docs.google.com/spreadsheets/d/1XL5vhW3sbDhbH9Cz0tuDiY8C3ctxq1tqvaCgkFb8cCA/edit?usp=sharing"",""หนองคาย!I98"")"),3)</f>
        <v>3</v>
      </c>
      <c r="J173" s="198">
        <f ca="1">IFERROR(__xludf.DUMMYFUNCTION("IMPORTRANGE(""https://docs.google.com/spreadsheets/d/1XL5vhW3sbDhbH9Cz0tuDiY8C3ctxq1tqvaCgkFb8cCA/edit?usp=sharing"",""หนองคาย!J98"")"),3)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IFERROR(__xludf.DUMMYFUNCTION("IMPORTRANGE(""https://docs.google.com/spreadsheets/d/1XL5vhW3sbDhbH9Cz0tuDiY8C3ctxq1tqvaCgkFb8cCA/edit?usp=sharing"",""หนองคาย!J99"")"),0)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IFERROR(__xludf.DUMMYFUNCTION("IMPORTRANGE(""https://docs.google.com/spreadsheets/d/1XL5vhW3sbDhbH9Cz0tuDiY8C3ctxq1tqvaCgkFb8cCA/edit?usp=sharing"",""หนองคาย!J100"")"),0)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IFERROR(__xludf.DUMMYFUNCTION("IMPORTRANGE(""https://docs.google.com/spreadsheets/d/1XL5vhW3sbDhbH9Cz0tuDiY8C3ctxq1tqvaCgkFb8cCA/edit?usp=sharing"",""หนองคาย!I101"")"),1)</f>
        <v>1</v>
      </c>
      <c r="J176" s="292">
        <f ca="1">IFERROR(__xludf.DUMMYFUNCTION("IMPORTRANGE(""https://docs.google.com/spreadsheets/d/1XL5vhW3sbDhbH9Cz0tuDiY8C3ctxq1tqvaCgkFb8cCA/edit?usp=sharing"",""หนองคาย!J101"")"),1)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IFERROR(__xludf.DUMMYFUNCTION("IMPORTRANGE(""https://docs.google.com/spreadsheets/d/1XL5vhW3sbDhbH9Cz0tuDiY8C3ctxq1tqvaCgkFb8cCA/edit?usp=sharing"",""หนองคาย!J106"")"),0)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IFERROR(__xludf.DUMMYFUNCTION("IMPORTRANGE(""https://docs.google.com/spreadsheets/d/1XL5vhW3sbDhbH9Cz0tuDiY8C3ctxq1tqvaCgkFb8cCA/edit?usp=sharing"",""หนองคาย!J107"")"),1)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IFERROR(__xludf.DUMMYFUNCTION("IMPORTRANGE(""https://docs.google.com/spreadsheets/d/1XL5vhW3sbDhbH9Cz0tuDiY8C3ctxq1tqvaCgkFb8cCA/edit?usp=sharing"",""หนองคาย!J108"")"),1)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IFERROR(__xludf.DUMMYFUNCTION("IMPORTRANGE(""https://docs.google.com/spreadsheets/d/1XL5vhW3sbDhbH9Cz0tuDiY8C3ctxq1tqvaCgkFb8cCA/edit?usp=sharing"",""หนองคาย!J109"")"),1)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IFERROR(__xludf.DUMMYFUNCTION("IMPORTRANGE(""https://docs.google.com/spreadsheets/d/1XL5vhW3sbDhbH9Cz0tuDiY8C3ctxq1tqvaCgkFb8cCA/edit?usp=sharing"",""หนองคาย!I110"")"),1)</f>
        <v>1</v>
      </c>
      <c r="J185" s="213">
        <f ca="1">IFERROR(__xludf.DUMMYFUNCTION("IMPORTRANGE(""https://docs.google.com/spreadsheets/d/1XL5vhW3sbDhbH9Cz0tuDiY8C3ctxq1tqvaCgkFb8cCA/edit?usp=sharing"",""หนองคาย!J110"")"),0)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IFERROR(__xludf.DUMMYFUNCTION("IMPORTRANGE(""https://docs.google.com/spreadsheets/d/1XL5vhW3sbDhbH9Cz0tuDiY8C3ctxq1tqvaCgkFb8cCA/edit?usp=sharing"",""หนองคาย!I111"")"),1)</f>
        <v>1</v>
      </c>
      <c r="J186" s="213">
        <f ca="1">IFERROR(__xludf.DUMMYFUNCTION("IMPORTRANGE(""https://docs.google.com/spreadsheets/d/1XL5vhW3sbDhbH9Cz0tuDiY8C3ctxq1tqvaCgkFb8cCA/edit?usp=sharing"",""หนองคาย!J111"")"),1)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IFERROR(__xludf.DUMMYFUNCTION("IMPORTRANGE(""https://docs.google.com/spreadsheets/d/1XL5vhW3sbDhbH9Cz0tuDiY8C3ctxq1tqvaCgkFb8cCA/edit?usp=sharing"",""หนองคาย!J112"")"),1)</f>
        <v>1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IFERROR(__xludf.DUMMYFUNCTION("IMPORTRANGE(""https://docs.google.com/spreadsheets/d/1XL5vhW3sbDhbH9Cz0tuDiY8C3ctxq1tqvaCgkFb8cCA/edit?usp=sharing"",""หนองคาย!J113"")"),0)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IFERROR(__xludf.DUMMYFUNCTION("IMPORTRANGE(""https://docs.google.com/spreadsheets/d/1XL5vhW3sbDhbH9Cz0tuDiY8C3ctxq1tqvaCgkFb8cCA/edit?usp=sharing"",""หนองคาย!I114"")"),30000)</f>
        <v>30000</v>
      </c>
      <c r="J189" s="292">
        <f ca="1">IFERROR(__xludf.DUMMYFUNCTION("IMPORTRANGE(""https://docs.google.com/spreadsheets/d/1XL5vhW3sbDhbH9Cz0tuDiY8C3ctxq1tqvaCgkFb8cCA/edit?usp=sharing"",""หนองคาย!J114"")"),0)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IFERROR(__xludf.DUMMYFUNCTION("IMPORTRANGE(""https://docs.google.com/spreadsheets/d/1XL5vhW3sbDhbH9Cz0tuDiY8C3ctxq1tqvaCgkFb8cCA/edit?usp=sharing"",""หนองคาย!J119"")"),0)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IFERROR(__xludf.DUMMYFUNCTION("IMPORTRANGE(""https://docs.google.com/spreadsheets/d/1XL5vhW3sbDhbH9Cz0tuDiY8C3ctxq1tqvaCgkFb8cCA/edit?usp=sharing"",""หนองคาย!J120"")"),1)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IFERROR(__xludf.DUMMYFUNCTION("IMPORTRANGE(""https://docs.google.com/spreadsheets/d/1XL5vhW3sbDhbH9Cz0tuDiY8C3ctxq1tqvaCgkFb8cCA/edit?usp=sharing"",""หนองคาย!J121"")"),1)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IFERROR(__xludf.DUMMYFUNCTION("IMPORTRANGE(""https://docs.google.com/spreadsheets/d/1XL5vhW3sbDhbH9Cz0tuDiY8C3ctxq1tqvaCgkFb8cCA/edit?usp=sharing"",""หนองคาย!J122"")"),0)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IFERROR(__xludf.DUMMYFUNCTION("IMPORTRANGE(""https://docs.google.com/spreadsheets/d/1XL5vhW3sbDhbH9Cz0tuDiY8C3ctxq1tqvaCgkFb8cCA/edit?usp=sharing"",""หนองคาย!I124"")"),30000)</f>
        <v>30000</v>
      </c>
      <c r="J199" s="198">
        <f ca="1">IFERROR(__xludf.DUMMYFUNCTION("IMPORTRANGE(""https://docs.google.com/spreadsheets/d/1XL5vhW3sbDhbH9Cz0tuDiY8C3ctxq1tqvaCgkFb8cCA/edit?usp=sharing"",""หนองคาย!J124"")"),0)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IFERROR(__xludf.DUMMYFUNCTION("IMPORTRANGE(""https://docs.google.com/spreadsheets/d/1XL5vhW3sbDhbH9Cz0tuDiY8C3ctxq1tqvaCgkFb8cCA/edit?usp=sharing"",""หนองคาย!I125"")"),30000)</f>
        <v>30000</v>
      </c>
      <c r="J200" s="198">
        <f ca="1">IFERROR(__xludf.DUMMYFUNCTION("IMPORTRANGE(""https://docs.google.com/spreadsheets/d/1XL5vhW3sbDhbH9Cz0tuDiY8C3ctxq1tqvaCgkFb8cCA/edit?usp=sharing"",""หนองคาย!J125"")"),0)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IFERROR(__xludf.DUMMYFUNCTION("IMPORTRANGE(""https://docs.google.com/spreadsheets/d/1XL5vhW3sbDhbH9Cz0tuDiY8C3ctxq1tqvaCgkFb8cCA/edit?usp=sharing"",""หนองคาย!I126"")"),0)</f>
        <v>0</v>
      </c>
      <c r="J201" s="198">
        <f ca="1">IFERROR(__xludf.DUMMYFUNCTION("IMPORTRANGE(""https://docs.google.com/spreadsheets/d/1XL5vhW3sbDhbH9Cz0tuDiY8C3ctxq1tqvaCgkFb8cCA/edit?usp=sharing"",""หนองคาย!J126"")"),0)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IFERROR(__xludf.DUMMYFUNCTION("IMPORTRANGE(""https://docs.google.com/spreadsheets/d/1XL5vhW3sbDhbH9Cz0tuDiY8C3ctxq1tqvaCgkFb8cCA/edit?usp=sharing"",""หนองคาย!J127"")"),0)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IFERROR(__xludf.DUMMYFUNCTION("IMPORTRANGE(""https://docs.google.com/spreadsheets/d/1XL5vhW3sbDhbH9Cz0tuDiY8C3ctxq1tqvaCgkFb8cCA/edit?usp=sharing"",""หนองคาย!J128"")"),0)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IFERROR(__xludf.DUMMYFUNCTION("IMPORTRANGE(""https://docs.google.com/spreadsheets/d/1XL5vhW3sbDhbH9Cz0tuDiY8C3ctxq1tqvaCgkFb8cCA/edit?usp=sharing"",""หนองคาย!I129"")"),0)</f>
        <v>0</v>
      </c>
      <c r="J204" s="292">
        <f ca="1">IFERROR(__xludf.DUMMYFUNCTION("IMPORTRANGE(""https://docs.google.com/spreadsheets/d/1XL5vhW3sbDhbH9Cz0tuDiY8C3ctxq1tqvaCgkFb8cCA/edit?usp=sharing"",""หนองคาย!J129"")"),0)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IFERROR(__xludf.DUMMYFUNCTION("IMPORTRANGE(""https://docs.google.com/spreadsheets/d/1XL5vhW3sbDhbH9Cz0tuDiY8C3ctxq1tqvaCgkFb8cCA/edit?usp=sharing"",""หนองคาย!J134"")"),0)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IFERROR(__xludf.DUMMYFUNCTION("IMPORTRANGE(""https://docs.google.com/spreadsheets/d/1XL5vhW3sbDhbH9Cz0tuDiY8C3ctxq1tqvaCgkFb8cCA/edit?usp=sharing"",""หนองคาย!J135"")"),0)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IFERROR(__xludf.DUMMYFUNCTION("IMPORTRANGE(""https://docs.google.com/spreadsheets/d/1XL5vhW3sbDhbH9Cz0tuDiY8C3ctxq1tqvaCgkFb8cCA/edit?usp=sharing"",""หนองคาย!J136"")"),0)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IFERROR(__xludf.DUMMYFUNCTION("IMPORTRANGE(""https://docs.google.com/spreadsheets/d/1XL5vhW3sbDhbH9Cz0tuDiY8C3ctxq1tqvaCgkFb8cCA/edit?usp=sharing"",""หนองคาย!J137"")"),0)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IFERROR(__xludf.DUMMYFUNCTION("IMPORTRANGE(""https://docs.google.com/spreadsheets/d/1XL5vhW3sbDhbH9Cz0tuDiY8C3ctxq1tqvaCgkFb8cCA/edit?usp=sharing"",""หนองคาย!I138"")"),0)</f>
        <v>0</v>
      </c>
      <c r="J213" s="213">
        <f ca="1">IFERROR(__xludf.DUMMYFUNCTION("IMPORTRANGE(""https://docs.google.com/spreadsheets/d/1XL5vhW3sbDhbH9Cz0tuDiY8C3ctxq1tqvaCgkFb8cCA/edit?usp=sharing"",""หนองคาย!J138"")"),0)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IFERROR(__xludf.DUMMYFUNCTION("IMPORTRANGE(""https://docs.google.com/spreadsheets/d/1XL5vhW3sbDhbH9Cz0tuDiY8C3ctxq1tqvaCgkFb8cCA/edit?usp=sharing"",""หนองคาย!I140"")"),0)</f>
        <v>0</v>
      </c>
      <c r="J215" s="213">
        <f ca="1">IFERROR(__xludf.DUMMYFUNCTION("IMPORTRANGE(""https://docs.google.com/spreadsheets/d/1XL5vhW3sbDhbH9Cz0tuDiY8C3ctxq1tqvaCgkFb8cCA/edit?usp=sharing"",""หนองคาย!J140"")"),0)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IFERROR(__xludf.DUMMYFUNCTION("IMPORTRANGE(""https://docs.google.com/spreadsheets/d/1XL5vhW3sbDhbH9Cz0tuDiY8C3ctxq1tqvaCgkFb8cCA/edit?usp=sharing"",""หนองคาย!I141"")"),0)</f>
        <v>0</v>
      </c>
      <c r="J216" s="213">
        <f ca="1">IFERROR(__xludf.DUMMYFUNCTION("IMPORTRANGE(""https://docs.google.com/spreadsheets/d/1XL5vhW3sbDhbH9Cz0tuDiY8C3ctxq1tqvaCgkFb8cCA/edit?usp=sharing"",""หนองคาย!J141"")"),0)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IFERROR(__xludf.DUMMYFUNCTION("IMPORTRANGE(""https://docs.google.com/spreadsheets/d/1XL5vhW3sbDhbH9Cz0tuDiY8C3ctxq1tqvaCgkFb8cCA/edit?usp=sharing"",""หนองคาย!J142"")"),0)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IFERROR(__xludf.DUMMYFUNCTION("IMPORTRANGE(""https://docs.google.com/spreadsheets/d/1XL5vhW3sbDhbH9Cz0tuDiY8C3ctxq1tqvaCgkFb8cCA/edit?usp=sharing"",""หนองคาย!J143"")"),0)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IFERROR(__xludf.DUMMYFUNCTION("IMPORTRANGE(""https://docs.google.com/spreadsheets/d/1XL5vhW3sbDhbH9Cz0tuDiY8C3ctxq1tqvaCgkFb8cCA/edit?usp=sharing"",""หนองคาย!I144"")"),15)</f>
        <v>15</v>
      </c>
      <c r="J219" s="276">
        <f ca="1">IFERROR(__xludf.DUMMYFUNCTION("IMPORTRANGE(""https://docs.google.com/spreadsheets/d/1XL5vhW3sbDhbH9Cz0tuDiY8C3ctxq1tqvaCgkFb8cCA/edit?usp=sharing"",""หนองคาย!J144"")"),15)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IFERROR(__xludf.DUMMYFUNCTION("IMPORTRANGE(""https://docs.google.com/spreadsheets/d/1Yj_ptqi66GCucihVvJfMjLAmec39IyEx_6qawtMGysU/edit?usp=sharing"",""สบก!BS53"")"),21125)</f>
        <v>21125</v>
      </c>
      <c r="N224" s="177">
        <f ca="1">IFERROR(__xludf.DUMMYFUNCTION("IMPORTRANGE(""https://docs.google.com/spreadsheets/d/1Yj_ptqi66GCucihVvJfMjLAmec39IyEx_6qawtMGysU/edit?usp=sharing"",""สบก!BT53"")"),21125)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IFERROR(__xludf.DUMMYFUNCTION("IMPORTRANGE(""https://docs.google.com/spreadsheets/d/1Yj_ptqi66GCucihVvJfMjLAmec39IyEx_6qawtMGysU/edit?usp=sharing"",""สบก!BO53"")"),0)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IFERROR(__xludf.DUMMYFUNCTION("IMPORTRANGE(""https://docs.google.com/spreadsheets/d/1Yj_ptqi66GCucihVvJfMjLAmec39IyEx_6qawtMGysU/edit?usp=sharing"",""สบก!BP53"")"),21125)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IFERROR(__xludf.DUMMYFUNCTION("IMPORTRANGE(""https://docs.google.com/spreadsheets/d/1Yj_ptqi66GCucihVvJfMjLAmec39IyEx_6qawtMGysU/edit?usp=sharing"",""สบก!BQ53"")"),0)</f>
        <v>0</v>
      </c>
      <c r="M228" s="103"/>
      <c r="N228" s="93">
        <f ca="1">IFERROR(__xludf.DUMMYFUNCTION("IMPORTRANGE(""https://docs.google.com/spreadsheets/d/1Yj_ptqi66GCucihVvJfMjLAmec39IyEx_6qawtMGysU/edit?usp=sharing"",""สบก!BU53"")"),0)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IFERROR(__xludf.DUMMYFUNCTION("IMPORTRANGE(""https://docs.google.com/spreadsheets/d/1XL5vhW3sbDhbH9Cz0tuDiY8C3ctxq1tqvaCgkFb8cCA/edit?usp=sharing"",""หนองคาย!I149"")"),15)</f>
        <v>15</v>
      </c>
      <c r="J229" s="276">
        <f ca="1">IFERROR(__xludf.DUMMYFUNCTION("IMPORTRANGE(""https://docs.google.com/spreadsheets/d/1XL5vhW3sbDhbH9Cz0tuDiY8C3ctxq1tqvaCgkFb8cCA/edit?usp=sharing"",""หนองคาย!J149"")"),15)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IFERROR(__xludf.DUMMYFUNCTION("IMPORTRANGE(""https://docs.google.com/spreadsheets/d/1XL5vhW3sbDhbH9Cz0tuDiY8C3ctxq1tqvaCgkFb8cCA/edit?usp=sharing"",""หนองคาย!J151"")"),0)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IFERROR(__xludf.DUMMYFUNCTION("IMPORTRANGE(""https://docs.google.com/spreadsheets/d/1XL5vhW3sbDhbH9Cz0tuDiY8C3ctxq1tqvaCgkFb8cCA/edit?usp=sharing"",""หนองคาย!J152"")"),1)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IFERROR(__xludf.DUMMYFUNCTION("IMPORTRANGE(""https://docs.google.com/spreadsheets/d/1XL5vhW3sbDhbH9Cz0tuDiY8C3ctxq1tqvaCgkFb8cCA/edit?usp=sharing"",""หนองคาย!J153"")"),1)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IFERROR(__xludf.DUMMYFUNCTION("IMPORTRANGE(""https://docs.google.com/spreadsheets/d/1XL5vhW3sbDhbH9Cz0tuDiY8C3ctxq1tqvaCgkFb8cCA/edit?usp=sharing"",""หนองคาย!J154"")"),1)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IFERROR(__xludf.DUMMYFUNCTION("IMPORTRANGE(""https://docs.google.com/spreadsheets/d/1XL5vhW3sbDhbH9Cz0tuDiY8C3ctxq1tqvaCgkFb8cCA/edit?usp=sharing"",""หนองคาย!I155"")"),15)</f>
        <v>15</v>
      </c>
      <c r="J235" s="198">
        <f ca="1">IFERROR(__xludf.DUMMYFUNCTION("IMPORTRANGE(""https://docs.google.com/spreadsheets/d/1XL5vhW3sbDhbH9Cz0tuDiY8C3ctxq1tqvaCgkFb8cCA/edit?usp=sharing"",""หนองคาย!J155"")"),15)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IFERROR(__xludf.DUMMYFUNCTION("IMPORTRANGE(""https://docs.google.com/spreadsheets/d/1XL5vhW3sbDhbH9Cz0tuDiY8C3ctxq1tqvaCgkFb8cCA/edit?usp=sharing"",""หนองคาย!J156"")"),1)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IFERROR(__xludf.DUMMYFUNCTION("IMPORTRANGE(""https://docs.google.com/spreadsheets/d/1XL5vhW3sbDhbH9Cz0tuDiY8C3ctxq1tqvaCgkFb8cCA/edit?usp=sharing"",""หนองคาย!J157"")"),0)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IFERROR(__xludf.DUMMYFUNCTION("IMPORTRANGE(""https://docs.google.com/spreadsheets/d/1XL5vhW3sbDhbH9Cz0tuDiY8C3ctxq1tqvaCgkFb8cCA/edit?usp=sharing"",""หนองคาย!I158"")"),0)</f>
        <v>0</v>
      </c>
      <c r="J238" s="276">
        <f ca="1">IFERROR(__xludf.DUMMYFUNCTION("IMPORTRANGE(""https://docs.google.com/spreadsheets/d/1XL5vhW3sbDhbH9Cz0tuDiY8C3ctxq1tqvaCgkFb8cCA/edit?usp=sharing"",""หนองคาย!J158"")"),0)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IFERROR(__xludf.DUMMYFUNCTION("IMPORTRANGE(""https://docs.google.com/spreadsheets/d/1XL5vhW3sbDhbH9Cz0tuDiY8C3ctxq1tqvaCgkFb8cCA/edit?usp=sharing"",""หนองคาย!J159"")"),"")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IFERROR(__xludf.DUMMYFUNCTION("IMPORTRANGE(""https://docs.google.com/spreadsheets/d/1XL5vhW3sbDhbH9Cz0tuDiY8C3ctxq1tqvaCgkFb8cCA/edit?usp=sharing"",""หนองคาย!J161"")"),0)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IFERROR(__xludf.DUMMYFUNCTION("IMPORTRANGE(""https://docs.google.com/spreadsheets/d/1XL5vhW3sbDhbH9Cz0tuDiY8C3ctxq1tqvaCgkFb8cCA/edit?usp=sharing"",""หนองคาย!J162"")"),0)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IFERROR(__xludf.DUMMYFUNCTION("IMPORTRANGE(""https://docs.google.com/spreadsheets/d/1XL5vhW3sbDhbH9Cz0tuDiY8C3ctxq1tqvaCgkFb8cCA/edit?usp=sharing"",""หนองคาย!J163"")"),0)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IFERROR(__xludf.DUMMYFUNCTION("IMPORTRANGE(""https://docs.google.com/spreadsheets/d/1XL5vhW3sbDhbH9Cz0tuDiY8C3ctxq1tqvaCgkFb8cCA/edit?usp=sharing"",""หนองคาย!I164"")"),0)</f>
        <v>0</v>
      </c>
      <c r="J244" s="197">
        <f ca="1">IFERROR(__xludf.DUMMYFUNCTION("IMPORTRANGE(""https://docs.google.com/spreadsheets/d/1XL5vhW3sbDhbH9Cz0tuDiY8C3ctxq1tqvaCgkFb8cCA/edit?usp=sharing"",""หนองคาย!J164"")"),0)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IFERROR(__xludf.DUMMYFUNCTION("IMPORTRANGE(""https://docs.google.com/spreadsheets/d/1XL5vhW3sbDhbH9Cz0tuDiY8C3ctxq1tqvaCgkFb8cCA/edit?usp=sharing"",""หนองคาย!J165"")"),0)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IFERROR(__xludf.DUMMYFUNCTION("IMPORTRANGE(""https://docs.google.com/spreadsheets/d/1XL5vhW3sbDhbH9Cz0tuDiY8C3ctxq1tqvaCgkFb8cCA/edit?usp=sharing"",""หนองคาย!J166"")"),0)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IFERROR(__xludf.DUMMYFUNCTION("IMPORTRANGE(""https://docs.google.com/spreadsheets/d/1XL5vhW3sbDhbH9Cz0tuDiY8C3ctxq1tqvaCgkFb8cCA/edit?usp=sharing"",""หนองคาย!I169"")"),25)</f>
        <v>25</v>
      </c>
      <c r="J249" s="324">
        <f ca="1">IFERROR(__xludf.DUMMYFUNCTION("IMPORTRANGE(""https://docs.google.com/spreadsheets/d/1XL5vhW3sbDhbH9Cz0tuDiY8C3ctxq1tqvaCgkFb8cCA/edit?usp=sharing"",""หนองคาย!J169"")"),25)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27764</v>
      </c>
      <c r="O250" s="157">
        <f t="shared" ref="O250:O252" ca="1" si="78">IF(L250&gt;0,N250*100/L250,0)</f>
        <v>31.195505617977528</v>
      </c>
      <c r="P250" s="157">
        <f t="shared" ref="P250:P252" ca="1" si="79">IF(M250&gt;0,N250*100/M250,0)</f>
        <v>65.327058823529413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27764</v>
      </c>
      <c r="O252" s="162">
        <f t="shared" ca="1" si="78"/>
        <v>31.195505617977528</v>
      </c>
      <c r="P252" s="162">
        <f t="shared" ca="1" si="79"/>
        <v>65.327058823529413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IFERROR(__xludf.DUMMYFUNCTION("IMPORTRANGE(""https://docs.google.com/spreadsheets/d/1Yj_ptqi66GCucihVvJfMjLAmec39IyEx_6qawtMGysU/edit?usp=sharing"",""สบก!CB53"")"),42500)</f>
        <v>42500</v>
      </c>
      <c r="N254" s="177">
        <f ca="1">IFERROR(__xludf.DUMMYFUNCTION("IMPORTRANGE(""https://docs.google.com/spreadsheets/d/1Yj_ptqi66GCucihVvJfMjLAmec39IyEx_6qawtMGysU/edit?usp=sharing"",""สบก!CC53"")"),27764)</f>
        <v>27764</v>
      </c>
      <c r="O254" s="178">
        <f ca="1">IF(L254&gt;0,N254*100/L254,0)</f>
        <v>31.195505617977528</v>
      </c>
      <c r="P254" s="178">
        <f ca="1">IF(M254&gt;0,N254*100/M254,0)</f>
        <v>65.327058823529413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IFERROR(__xludf.DUMMYFUNCTION("IMPORTRANGE(""https://docs.google.com/spreadsheets/d/1Yj_ptqi66GCucihVvJfMjLAmec39IyEx_6qawtMGysU/edit?usp=sharing"",""สบก!BX53"")"),0)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IFERROR(__xludf.DUMMYFUNCTION("IMPORTRANGE(""https://docs.google.com/spreadsheets/d/1Yj_ptqi66GCucihVvJfMjLAmec39IyEx_6qawtMGysU/edit?usp=sharing"",""สบก!BY53"")"),89000)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IFERROR(__xludf.DUMMYFUNCTION("IMPORTRANGE(""https://docs.google.com/spreadsheets/d/1Yj_ptqi66GCucihVvJfMjLAmec39IyEx_6qawtMGysU/edit?usp=sharing"",""สบก!BZ53"")"),0)</f>
        <v>0</v>
      </c>
      <c r="M258" s="103"/>
      <c r="N258" s="93">
        <f ca="1">IFERROR(__xludf.DUMMYFUNCTION("IMPORTRANGE(""https://docs.google.com/spreadsheets/d/1Yj_ptqi66GCucihVvJfMjLAmec39IyEx_6qawtMGysU/edit?usp=sharing"",""สบก!CD53"")"),0)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IFERROR(__xludf.DUMMYFUNCTION("IMPORTRANGE(""https://docs.google.com/spreadsheets/d/1XL5vhW3sbDhbH9Cz0tuDiY8C3ctxq1tqvaCgkFb8cCA/edit?usp=sharing"",""หนองคาย!J175"")"),0)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IFERROR(__xludf.DUMMYFUNCTION("IMPORTRANGE(""https://docs.google.com/spreadsheets/d/1XL5vhW3sbDhbH9Cz0tuDiY8C3ctxq1tqvaCgkFb8cCA/edit?usp=sharing"",""หนองคาย!J176"")"),1)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IFERROR(__xludf.DUMMYFUNCTION("IMPORTRANGE(""https://docs.google.com/spreadsheets/d/1XL5vhW3sbDhbH9Cz0tuDiY8C3ctxq1tqvaCgkFb8cCA/edit?usp=sharing"",""หนองคาย!J177"")"),1)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IFERROR(__xludf.DUMMYFUNCTION("IMPORTRANGE(""https://docs.google.com/spreadsheets/d/1XL5vhW3sbDhbH9Cz0tuDiY8C3ctxq1tqvaCgkFb8cCA/edit?usp=sharing"",""หนองคาย!J178"")"),1)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IFERROR(__xludf.DUMMYFUNCTION("IMPORTRANGE(""https://docs.google.com/spreadsheets/d/1XL5vhW3sbDhbH9Cz0tuDiY8C3ctxq1tqvaCgkFb8cCA/edit?usp=sharing"",""หนองคาย!I179"")"),1)</f>
        <v>1</v>
      </c>
      <c r="J264" s="198">
        <f ca="1">IFERROR(__xludf.DUMMYFUNCTION("IMPORTRANGE(""https://docs.google.com/spreadsheets/d/1XL5vhW3sbDhbH9Cz0tuDiY8C3ctxq1tqvaCgkFb8cCA/edit?usp=sharing"",""หนองคาย!J179"")"),0)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IFERROR(__xludf.DUMMYFUNCTION("IMPORTRANGE(""https://docs.google.com/spreadsheets/d/1XL5vhW3sbDhbH9Cz0tuDiY8C3ctxq1tqvaCgkFb8cCA/edit?usp=sharing"",""หนองคาย!I180"")"),25)</f>
        <v>25</v>
      </c>
      <c r="J265" s="198">
        <f ca="1">IFERROR(__xludf.DUMMYFUNCTION("IMPORTRANGE(""https://docs.google.com/spreadsheets/d/1XL5vhW3sbDhbH9Cz0tuDiY8C3ctxq1tqvaCgkFb8cCA/edit?usp=sharing"",""หนองคาย!J180"")"),25)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IFERROR(__xludf.DUMMYFUNCTION("IMPORTRANGE(""https://docs.google.com/spreadsheets/d/1XL5vhW3sbDhbH9Cz0tuDiY8C3ctxq1tqvaCgkFb8cCA/edit?usp=sharing"",""หนองคาย!I181"")"),25)</f>
        <v>25</v>
      </c>
      <c r="J266" s="198">
        <f ca="1">IFERROR(__xludf.DUMMYFUNCTION("IMPORTRANGE(""https://docs.google.com/spreadsheets/d/1XL5vhW3sbDhbH9Cz0tuDiY8C3ctxq1tqvaCgkFb8cCA/edit?usp=sharing"",""หนองคาย!J181"")"),0)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IFERROR(__xludf.DUMMYFUNCTION("IMPORTRANGE(""https://docs.google.com/spreadsheets/d/1XL5vhW3sbDhbH9Cz0tuDiY8C3ctxq1tqvaCgkFb8cCA/edit?usp=sharing"",""หนองคาย!I182"")"),1)</f>
        <v>1</v>
      </c>
      <c r="J267" s="198">
        <f ca="1">IFERROR(__xludf.DUMMYFUNCTION("IMPORTRANGE(""https://docs.google.com/spreadsheets/d/1XL5vhW3sbDhbH9Cz0tuDiY8C3ctxq1tqvaCgkFb8cCA/edit?usp=sharing"",""หนองคาย!J182"")"),0)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IFERROR(__xludf.DUMMYFUNCTION("IMPORTRANGE(""https://docs.google.com/spreadsheets/d/1XL5vhW3sbDhbH9Cz0tuDiY8C3ctxq1tqvaCgkFb8cCA/edit?usp=sharing"",""หนองคาย!J183"")"),0)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IFERROR(__xludf.DUMMYFUNCTION("IMPORTRANGE(""https://docs.google.com/spreadsheets/d/1XL5vhW3sbDhbH9Cz0tuDiY8C3ctxq1tqvaCgkFb8cCA/edit?usp=sharing"",""หนองคาย!J184"")"),0)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IFERROR(__xludf.DUMMYFUNCTION("IMPORTRANGE(""https://docs.google.com/spreadsheets/d/1XL5vhW3sbDhbH9Cz0tuDiY8C3ctxq1tqvaCgkFb8cCA/edit?usp=sharing"",""หนองคาย!I185"")"),0)</f>
        <v>0</v>
      </c>
      <c r="J270" s="324">
        <f ca="1">IFERROR(__xludf.DUMMYFUNCTION("IMPORTRANGE(""https://docs.google.com/spreadsheets/d/1XL5vhW3sbDhbH9Cz0tuDiY8C3ctxq1tqvaCgkFb8cCA/edit?usp=sharing"",""หนองคาย!J185"")"),0)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IFERROR(__xludf.DUMMYFUNCTION("IMPORTRANGE(""https://docs.google.com/spreadsheets/d/1Yj_ptqi66GCucihVvJfMjLAmec39IyEx_6qawtMGysU/edit?usp=sharing"",""สบก!CK53"")"),0)</f>
        <v>0</v>
      </c>
      <c r="N275" s="177">
        <f ca="1">IFERROR(__xludf.DUMMYFUNCTION("IMPORTRANGE(""https://docs.google.com/spreadsheets/d/1Yj_ptqi66GCucihVvJfMjLAmec39IyEx_6qawtMGysU/edit?usp=sharing"",""สบก!CL53"")"),0)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IFERROR(__xludf.DUMMYFUNCTION("IMPORTRANGE(""https://docs.google.com/spreadsheets/d/1Yj_ptqi66GCucihVvJfMjLAmec39IyEx_6qawtMGysU/edit?usp=sharing"",""สบก!CG53"")"),0)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IFERROR(__xludf.DUMMYFUNCTION("IMPORTRANGE(""https://docs.google.com/spreadsheets/d/1Yj_ptqi66GCucihVvJfMjLAmec39IyEx_6qawtMGysU/edit?usp=sharing"",""สบก!CH53"")"),0)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IFERROR(__xludf.DUMMYFUNCTION("IMPORTRANGE(""https://docs.google.com/spreadsheets/d/1Yj_ptqi66GCucihVvJfMjLAmec39IyEx_6qawtMGysU/edit?usp=sharing"",""สบก!CI53"")"),0)</f>
        <v>0</v>
      </c>
      <c r="M279" s="103"/>
      <c r="N279" s="93">
        <f ca="1">IFERROR(__xludf.DUMMYFUNCTION("IMPORTRANGE(""https://docs.google.com/spreadsheets/d/1Yj_ptqi66GCucihVvJfMjLAmec39IyEx_6qawtMGysU/edit?usp=sharing"",""สบก!CM53"")"),0)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IFERROR(__xludf.DUMMYFUNCTION("IMPORTRANGE(""https://docs.google.com/spreadsheets/d/1XL5vhW3sbDhbH9Cz0tuDiY8C3ctxq1tqvaCgkFb8cCA/edit?usp=sharing"",""หนองคาย!J191"")"),0)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IFERROR(__xludf.DUMMYFUNCTION("IMPORTRANGE(""https://docs.google.com/spreadsheets/d/1XL5vhW3sbDhbH9Cz0tuDiY8C3ctxq1tqvaCgkFb8cCA/edit?usp=sharing"",""หนองคาย!J192"")"),0)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IFERROR(__xludf.DUMMYFUNCTION("IMPORTRANGE(""https://docs.google.com/spreadsheets/d/1XL5vhW3sbDhbH9Cz0tuDiY8C3ctxq1tqvaCgkFb8cCA/edit?usp=sharing"",""หนองคาย!J193"")"),0)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IFERROR(__xludf.DUMMYFUNCTION("IMPORTRANGE(""https://docs.google.com/spreadsheets/d/1XL5vhW3sbDhbH9Cz0tuDiY8C3ctxq1tqvaCgkFb8cCA/edit?usp=sharing"",""หนองคาย!J194"")"),0)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IFERROR(__xludf.DUMMYFUNCTION("IMPORTRANGE(""https://docs.google.com/spreadsheets/d/1XL5vhW3sbDhbH9Cz0tuDiY8C3ctxq1tqvaCgkFb8cCA/edit?usp=sharing"",""หนองคาย!I195"")"),0)</f>
        <v>0</v>
      </c>
      <c r="J285" s="198">
        <f ca="1">IFERROR(__xludf.DUMMYFUNCTION("IMPORTRANGE(""https://docs.google.com/spreadsheets/d/1XL5vhW3sbDhbH9Cz0tuDiY8C3ctxq1tqvaCgkFb8cCA/edit?usp=sharing"",""หนองคาย!J195"")"),0)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IFERROR(__xludf.DUMMYFUNCTION("IMPORTRANGE(""https://docs.google.com/spreadsheets/d/1XL5vhW3sbDhbH9Cz0tuDiY8C3ctxq1tqvaCgkFb8cCA/edit?usp=sharing"",""หนองคาย!J196"")"),0)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IFERROR(__xludf.DUMMYFUNCTION("IMPORTRANGE(""https://docs.google.com/spreadsheets/d/1XL5vhW3sbDhbH9Cz0tuDiY8C3ctxq1tqvaCgkFb8cCA/edit?usp=sharing"",""หนองคาย!J197"")"),0)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IFERROR(__xludf.DUMMYFUNCTION("IMPORTRANGE(""https://docs.google.com/spreadsheets/d/1XL5vhW3sbDhbH9Cz0tuDiY8C3ctxq1tqvaCgkFb8cCA/edit?usp=sharing"",""หนองคาย!I199"")"),0)</f>
        <v>0</v>
      </c>
      <c r="J289" s="324">
        <f ca="1">IFERROR(__xludf.DUMMYFUNCTION("IMPORTRANGE(""https://docs.google.com/spreadsheets/d/1XL5vhW3sbDhbH9Cz0tuDiY8C3ctxq1tqvaCgkFb8cCA/edit?usp=sharing"",""หนองคาย!J199"")"),0)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IFERROR(__xludf.DUMMYFUNCTION("IMPORTRANGE(""https://docs.google.com/spreadsheets/d/1Yj_ptqi66GCucihVvJfMjLAmec39IyEx_6qawtMGysU/edit?usp=sharing"",""สบก!CT53"")"),0)</f>
        <v>0</v>
      </c>
      <c r="N294" s="177">
        <f ca="1">IFERROR(__xludf.DUMMYFUNCTION("IMPORTRANGE(""https://docs.google.com/spreadsheets/d/1Yj_ptqi66GCucihVvJfMjLAmec39IyEx_6qawtMGysU/edit?usp=sharing"",""สบก!CU53"")"),0)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IFERROR(__xludf.DUMMYFUNCTION("IMPORTRANGE(""https://docs.google.com/spreadsheets/d/1Yj_ptqi66GCucihVvJfMjLAmec39IyEx_6qawtMGysU/edit?usp=sharing"",""สบก!CP53"")"),0)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IFERROR(__xludf.DUMMYFUNCTION("IMPORTRANGE(""https://docs.google.com/spreadsheets/d/1Yj_ptqi66GCucihVvJfMjLAmec39IyEx_6qawtMGysU/edit?usp=sharing"",""สบก!CQ53"")"),0)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IFERROR(__xludf.DUMMYFUNCTION("IMPORTRANGE(""https://docs.google.com/spreadsheets/d/1Yj_ptqi66GCucihVvJfMjLAmec39IyEx_6qawtMGysU/edit?usp=sharing"",""สบก!CR53"")"),0)</f>
        <v>0</v>
      </c>
      <c r="M298" s="103"/>
      <c r="N298" s="93">
        <f ca="1">IFERROR(__xludf.DUMMYFUNCTION("IMPORTRANGE(""https://docs.google.com/spreadsheets/d/1Yj_ptqi66GCucihVvJfMjLAmec39IyEx_6qawtMGysU/edit?usp=sharing"",""สบก!CV53"")"),0)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IFERROR(__xludf.DUMMYFUNCTION("IMPORTRANGE(""https://docs.google.com/spreadsheets/d/1XL5vhW3sbDhbH9Cz0tuDiY8C3ctxq1tqvaCgkFb8cCA/edit?usp=sharing"",""หนองคาย!J205"")"),0)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IFERROR(__xludf.DUMMYFUNCTION("IMPORTRANGE(""https://docs.google.com/spreadsheets/d/1XL5vhW3sbDhbH9Cz0tuDiY8C3ctxq1tqvaCgkFb8cCA/edit?usp=sharing"",""หนองคาย!J206"")"),0)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IFERROR(__xludf.DUMMYFUNCTION("IMPORTRANGE(""https://docs.google.com/spreadsheets/d/1XL5vhW3sbDhbH9Cz0tuDiY8C3ctxq1tqvaCgkFb8cCA/edit?usp=sharing"",""หนองคาย!J207"")"),0)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IFERROR(__xludf.DUMMYFUNCTION("IMPORTRANGE(""https://docs.google.com/spreadsheets/d/1XL5vhW3sbDhbH9Cz0tuDiY8C3ctxq1tqvaCgkFb8cCA/edit?usp=sharing"",""หนองคาย!J208"")"),0)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IFERROR(__xludf.DUMMYFUNCTION("IMPORTRANGE(""https://docs.google.com/spreadsheets/d/1XL5vhW3sbDhbH9Cz0tuDiY8C3ctxq1tqvaCgkFb8cCA/edit?usp=sharing"",""หนองคาย!I209"")"),0)</f>
        <v>0</v>
      </c>
      <c r="J304" s="213">
        <f ca="1">IFERROR(__xludf.DUMMYFUNCTION("IMPORTRANGE(""https://docs.google.com/spreadsheets/d/1XL5vhW3sbDhbH9Cz0tuDiY8C3ctxq1tqvaCgkFb8cCA/edit?usp=sharing"",""หนองคาย!J209"")"),0)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IFERROR(__xludf.DUMMYFUNCTION("IMPORTRANGE(""https://docs.google.com/spreadsheets/d/1XL5vhW3sbDhbH9Cz0tuDiY8C3ctxq1tqvaCgkFb8cCA/edit?usp=sharing"",""หนองคาย!I211"")"),0)</f>
        <v>0</v>
      </c>
      <c r="J306" s="213">
        <f ca="1">IFERROR(__xludf.DUMMYFUNCTION("IMPORTRANGE(""https://docs.google.com/spreadsheets/d/1XL5vhW3sbDhbH9Cz0tuDiY8C3ctxq1tqvaCgkFb8cCA/edit?usp=sharing"",""หนองคาย!J211"")"),0)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IFERROR(__xludf.DUMMYFUNCTION("IMPORTRANGE(""https://docs.google.com/spreadsheets/d/1XL5vhW3sbDhbH9Cz0tuDiY8C3ctxq1tqvaCgkFb8cCA/edit?usp=sharing"",""หนองคาย!J212"")"),0)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IFERROR(__xludf.DUMMYFUNCTION("IMPORTRANGE(""https://docs.google.com/spreadsheets/d/1XL5vhW3sbDhbH9Cz0tuDiY8C3ctxq1tqvaCgkFb8cCA/edit?usp=sharing"",""หนองคาย!J213"")"),0)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IFERROR(__xludf.DUMMYFUNCTION("IMPORTRANGE(""https://docs.google.com/spreadsheets/d/1XL5vhW3sbDhbH9Cz0tuDiY8C3ctxq1tqvaCgkFb8cCA/edit?usp=sharing"",""หนองคาย!I214"")"),0)</f>
        <v>0</v>
      </c>
      <c r="J309" s="341">
        <f ca="1">IFERROR(__xludf.DUMMYFUNCTION("IMPORTRANGE(""https://docs.google.com/spreadsheets/d/1XL5vhW3sbDhbH9Cz0tuDiY8C3ctxq1tqvaCgkFb8cCA/edit?usp=sharing"",""หนองคาย!J214"")"),0)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IFERROR(__xludf.DUMMYFUNCTION("IMPORTRANGE(""https://docs.google.com/spreadsheets/d/1Yj_ptqi66GCucihVvJfMjLAmec39IyEx_6qawtMGysU/edit?usp=sharing"",""สบก!DC53"")"),0)</f>
        <v>0</v>
      </c>
      <c r="N314" s="177">
        <f ca="1">IFERROR(__xludf.DUMMYFUNCTION("IMPORTRANGE(""https://docs.google.com/spreadsheets/d/1Yj_ptqi66GCucihVvJfMjLAmec39IyEx_6qawtMGysU/edit?usp=sharing"",""สบก!DD53"")"),0)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IFERROR(__xludf.DUMMYFUNCTION("IMPORTRANGE(""https://docs.google.com/spreadsheets/d/1Yj_ptqi66GCucihVvJfMjLAmec39IyEx_6qawtMGysU/edit?usp=sharing"",""สบก!CY53"")"),0)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IFERROR(__xludf.DUMMYFUNCTION("IMPORTRANGE(""https://docs.google.com/spreadsheets/d/1Yj_ptqi66GCucihVvJfMjLAmec39IyEx_6qawtMGysU/edit?usp=sharing"",""สบก!CZ53"")"),0)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IFERROR(__xludf.DUMMYFUNCTION("IMPORTRANGE(""https://docs.google.com/spreadsheets/d/1Yj_ptqi66GCucihVvJfMjLAmec39IyEx_6qawtMGysU/edit?usp=sharing"",""สบก!DA53"")"),0)</f>
        <v>0</v>
      </c>
      <c r="M318" s="103"/>
      <c r="N318" s="93">
        <f ca="1">IFERROR(__xludf.DUMMYFUNCTION("IMPORTRANGE(""https://docs.google.com/spreadsheets/d/1Yj_ptqi66GCucihVvJfMjLAmec39IyEx_6qawtMGysU/edit?usp=sharing"",""สบก!DE53"")"),0)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IFERROR(__xludf.DUMMYFUNCTION("IMPORTRANGE(""https://docs.google.com/spreadsheets/d/1XL5vhW3sbDhbH9Cz0tuDiY8C3ctxq1tqvaCgkFb8cCA/edit?usp=sharing"",""หนองคาย!J220"")"),0)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IFERROR(__xludf.DUMMYFUNCTION("IMPORTRANGE(""https://docs.google.com/spreadsheets/d/1XL5vhW3sbDhbH9Cz0tuDiY8C3ctxq1tqvaCgkFb8cCA/edit?usp=sharing"",""หนองคาย!J221"")"),0)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IFERROR(__xludf.DUMMYFUNCTION("IMPORTRANGE(""https://docs.google.com/spreadsheets/d/1XL5vhW3sbDhbH9Cz0tuDiY8C3ctxq1tqvaCgkFb8cCA/edit?usp=sharing"",""หนองคาย!J222"")"),0)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IFERROR(__xludf.DUMMYFUNCTION("IMPORTRANGE(""https://docs.google.com/spreadsheets/d/1XL5vhW3sbDhbH9Cz0tuDiY8C3ctxq1tqvaCgkFb8cCA/edit?usp=sharing"",""หนองคาย!J223"")"),0)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IFERROR(__xludf.DUMMYFUNCTION("IMPORTRANGE(""https://docs.google.com/spreadsheets/d/1XL5vhW3sbDhbH9Cz0tuDiY8C3ctxq1tqvaCgkFb8cCA/edit?usp=sharing"",""หนองคาย!I224"")"),0)</f>
        <v>0</v>
      </c>
      <c r="J324" s="213">
        <f ca="1">IFERROR(__xludf.DUMMYFUNCTION("IMPORTRANGE(""https://docs.google.com/spreadsheets/d/1XL5vhW3sbDhbH9Cz0tuDiY8C3ctxq1tqvaCgkFb8cCA/edit?usp=sharing"",""หนองคาย!J224"")"),0)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IFERROR(__xludf.DUMMYFUNCTION("IMPORTRANGE(""https://docs.google.com/spreadsheets/d/1XL5vhW3sbDhbH9Cz0tuDiY8C3ctxq1tqvaCgkFb8cCA/edit?usp=sharing"",""หนองคาย!J225"")"),0)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IFERROR(__xludf.DUMMYFUNCTION("IMPORTRANGE(""https://docs.google.com/spreadsheets/d/1XL5vhW3sbDhbH9Cz0tuDiY8C3ctxq1tqvaCgkFb8cCA/edit?usp=sharing"",""หนองคาย!J226"")"),0)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IFERROR(__xludf.DUMMYFUNCTION("IMPORTRANGE(""https://docs.google.com/spreadsheets/d/1XL5vhW3sbDhbH9Cz0tuDiY8C3ctxq1tqvaCgkFb8cCA/edit?usp=sharing"",""หนองคาย!I228"")"),650)</f>
        <v>650</v>
      </c>
      <c r="J328" s="347">
        <f ca="1">IFERROR(__xludf.DUMMYFUNCTION("IMPORTRANGE(""https://docs.google.com/spreadsheets/d/1XL5vhW3sbDhbH9Cz0tuDiY8C3ctxq1tqvaCgkFb8cCA/edit?usp=sharing"",""หนองคาย!J228"")"),17)</f>
        <v>17</v>
      </c>
      <c r="K328" s="325">
        <f ca="1">IF(I328&gt;0,J328*100/I328,0)</f>
        <v>2.6153846153846154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1197130</v>
      </c>
      <c r="M329" s="158">
        <f t="shared" ca="1" si="98"/>
        <v>565830</v>
      </c>
      <c r="N329" s="158">
        <f t="shared" ca="1" si="98"/>
        <v>568225</v>
      </c>
      <c r="O329" s="157">
        <f t="shared" ref="O329:O331" ca="1" si="99">IF(L329&gt;0,N329*100/L329,0)</f>
        <v>47.465605239197082</v>
      </c>
      <c r="P329" s="157">
        <f t="shared" ref="P329:P331" ca="1" si="100">IF(M329&gt;0,N329*100/M329,0)</f>
        <v>100.42327200749342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1197130</v>
      </c>
      <c r="M331" s="163">
        <f t="shared" ca="1" si="102"/>
        <v>565830</v>
      </c>
      <c r="N331" s="163">
        <f t="shared" ca="1" si="102"/>
        <v>568225</v>
      </c>
      <c r="O331" s="162">
        <f t="shared" ca="1" si="99"/>
        <v>47.465605239197082</v>
      </c>
      <c r="P331" s="162">
        <f t="shared" ca="1" si="100"/>
        <v>100.42327200749342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1011130</v>
      </c>
      <c r="M333" s="176">
        <f ca="1">IFERROR(__xludf.DUMMYFUNCTION("IMPORTRANGE(""https://docs.google.com/spreadsheets/d/1Yj_ptqi66GCucihVvJfMjLAmec39IyEx_6qawtMGysU/edit?usp=sharing"",""สบก!DL53"")"),565830)</f>
        <v>565830</v>
      </c>
      <c r="N333" s="177">
        <f ca="1">IFERROR(__xludf.DUMMYFUNCTION("IMPORTRANGE(""https://docs.google.com/spreadsheets/d/1Yj_ptqi66GCucihVvJfMjLAmec39IyEx_6qawtMGysU/edit?usp=sharing"",""สบก!DM53"")"),382225)</f>
        <v>382225</v>
      </c>
      <c r="O333" s="178">
        <f ca="1">IF(L333&gt;0,N333*100/L333,0)</f>
        <v>37.801766340628802</v>
      </c>
      <c r="P333" s="178">
        <f ca="1">IF(M333&gt;0,N333*100/M333,0)</f>
        <v>67.551207959987977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IFERROR(__xludf.DUMMYFUNCTION("IMPORTRANGE(""https://docs.google.com/spreadsheets/d/1Yj_ptqi66GCucihVvJfMjLAmec39IyEx_6qawtMGysU/edit?usp=sharing"",""สบก!DH53"")"),417600)</f>
        <v>417600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IFERROR(__xludf.DUMMYFUNCTION("IMPORTRANGE(""https://docs.google.com/spreadsheets/d/1Yj_ptqi66GCucihVvJfMjLAmec39IyEx_6qawtMGysU/edit?usp=sharing"",""สบก!DI53"")"),593530)</f>
        <v>593530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IFERROR(__xludf.DUMMYFUNCTION("IMPORTRANGE(""https://docs.google.com/spreadsheets/d/1Yj_ptqi66GCucihVvJfMjLAmec39IyEx_6qawtMGysU/edit?usp=sharing"",""สบก!DJ53"")"),186000)</f>
        <v>186000</v>
      </c>
      <c r="M337" s="103"/>
      <c r="N337" s="93">
        <f ca="1">IFERROR(__xludf.DUMMYFUNCTION("IMPORTRANGE(""https://docs.google.com/spreadsheets/d/1Yj_ptqi66GCucihVvJfMjLAmec39IyEx_6qawtMGysU/edit?usp=sharing"",""สบก!DN53"")"),186000)</f>
        <v>186000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IFERROR(__xludf.DUMMYFUNCTION("IMPORTRANGE(""https://docs.google.com/spreadsheets/d/1XL5vhW3sbDhbH9Cz0tuDiY8C3ctxq1tqvaCgkFb8cCA/edit?usp=sharing"",""หนองคาย!I234"")"),0)</f>
        <v>0</v>
      </c>
      <c r="J339" s="197">
        <f ca="1">IFERROR(__xludf.DUMMYFUNCTION("IMPORTRANGE(""https://docs.google.com/spreadsheets/d/1XL5vhW3sbDhbH9Cz0tuDiY8C3ctxq1tqvaCgkFb8cCA/edit?usp=sharing"",""หนองคาย!J234"")"),59)</f>
        <v>59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IFERROR(__xludf.DUMMYFUNCTION("IMPORTRANGE(""https://docs.google.com/spreadsheets/d/1XL5vhW3sbDhbH9Cz0tuDiY8C3ctxq1tqvaCgkFb8cCA/edit?usp=sharing"",""หนองคาย!I235"")"),3376)</f>
        <v>3376</v>
      </c>
      <c r="J340" s="197">
        <f ca="1">IFERROR(__xludf.DUMMYFUNCTION("IMPORTRANGE(""https://docs.google.com/spreadsheets/d/1XL5vhW3sbDhbH9Cz0tuDiY8C3ctxq1tqvaCgkFb8cCA/edit?usp=sharing"",""หนองคาย!J235"")"),486.62)</f>
        <v>486.62</v>
      </c>
      <c r="K340" s="350">
        <f t="shared" ca="1" si="103"/>
        <v>14.414099526066352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IFERROR(__xludf.DUMMYFUNCTION("IMPORTRANGE(""https://docs.google.com/spreadsheets/d/1XL5vhW3sbDhbH9Cz0tuDiY8C3ctxq1tqvaCgkFb8cCA/edit?usp=sharing"",""หนองคาย!I236"")"),650)</f>
        <v>650</v>
      </c>
      <c r="J341" s="197">
        <f ca="1">IFERROR(__xludf.DUMMYFUNCTION("IMPORTRANGE(""https://docs.google.com/spreadsheets/d/1XL5vhW3sbDhbH9Cz0tuDiY8C3ctxq1tqvaCgkFb8cCA/edit?usp=sharing"",""หนองคาย!J236"")"),134)</f>
        <v>134</v>
      </c>
      <c r="K341" s="350">
        <f t="shared" ca="1" si="103"/>
        <v>20.615384615384617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IFERROR(__xludf.DUMMYFUNCTION("IMPORTRANGE(""https://docs.google.com/spreadsheets/d/1XL5vhW3sbDhbH9Cz0tuDiY8C3ctxq1tqvaCgkFb8cCA/edit?usp=sharing"",""หนองคาย!I237"")"),0)</f>
        <v>0</v>
      </c>
      <c r="J342" s="197">
        <f ca="1">IFERROR(__xludf.DUMMYFUNCTION("IMPORTRANGE(""https://docs.google.com/spreadsheets/d/1XL5vhW3sbDhbH9Cz0tuDiY8C3ctxq1tqvaCgkFb8cCA/edit?usp=sharing"",""หนองคาย!J237"")"),1746.7)</f>
        <v>1746.7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IFERROR(__xludf.DUMMYFUNCTION("IMPORTRANGE(""https://docs.google.com/spreadsheets/d/1XL5vhW3sbDhbH9Cz0tuDiY8C3ctxq1tqvaCgkFb8cCA/edit?usp=sharing"",""หนองคาย!I238"")"),650)</f>
        <v>650</v>
      </c>
      <c r="J343" s="197">
        <f ca="1">IFERROR(__xludf.DUMMYFUNCTION("IMPORTRANGE(""https://docs.google.com/spreadsheets/d/1XL5vhW3sbDhbH9Cz0tuDiY8C3ctxq1tqvaCgkFb8cCA/edit?usp=sharing"",""หนองคาย!J238"")"),0)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IFERROR(__xludf.DUMMYFUNCTION("IMPORTRANGE(""https://docs.google.com/spreadsheets/d/1XL5vhW3sbDhbH9Cz0tuDiY8C3ctxq1tqvaCgkFb8cCA/edit?usp=sharing"",""หนองคาย!I239"")"),0)</f>
        <v>0</v>
      </c>
      <c r="J344" s="197">
        <f ca="1">IFERROR(__xludf.DUMMYFUNCTION("IMPORTRANGE(""https://docs.google.com/spreadsheets/d/1XL5vhW3sbDhbH9Cz0tuDiY8C3ctxq1tqvaCgkFb8cCA/edit?usp=sharing"",""หนองคาย!J239"")"),0)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IFERROR(__xludf.DUMMYFUNCTION("IMPORTRANGE(""https://docs.google.com/spreadsheets/d/1XL5vhW3sbDhbH9Cz0tuDiY8C3ctxq1tqvaCgkFb8cCA/edit?usp=sharing"",""หนองคาย!I240"")"),650)</f>
        <v>650</v>
      </c>
      <c r="J345" s="197">
        <f ca="1">IFERROR(__xludf.DUMMYFUNCTION("IMPORTRANGE(""https://docs.google.com/spreadsheets/d/1XL5vhW3sbDhbH9Cz0tuDiY8C3ctxq1tqvaCgkFb8cCA/edit?usp=sharing"",""หนองคาย!J240"")"),17)</f>
        <v>17</v>
      </c>
      <c r="K345" s="350">
        <f t="shared" ca="1" si="103"/>
        <v>2.6153846153846154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IFERROR(__xludf.DUMMYFUNCTION("IMPORTRANGE(""https://docs.google.com/spreadsheets/d/1XL5vhW3sbDhbH9Cz0tuDiY8C3ctxq1tqvaCgkFb8cCA/edit?usp=sharing"",""หนองคาย!I241"")"),0)</f>
        <v>0</v>
      </c>
      <c r="J346" s="197">
        <f ca="1">IFERROR(__xludf.DUMMYFUNCTION("IMPORTRANGE(""https://docs.google.com/spreadsheets/d/1XL5vhW3sbDhbH9Cz0tuDiY8C3ctxq1tqvaCgkFb8cCA/edit?usp=sharing"",""หนองคาย!J241"")"),282.37)</f>
        <v>282.37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IFERROR(__xludf.DUMMYFUNCTION("IMPORTRANGE(""https://docs.google.com/spreadsheets/d/1XL5vhW3sbDhbH9Cz0tuDiY8C3ctxq1tqvaCgkFb8cCA/edit?usp=sharing"",""หนองคาย!L242"")"),2537856)</f>
        <v>2537856</v>
      </c>
      <c r="M347" s="366"/>
      <c r="N347" s="366">
        <f ca="1">IFERROR(__xludf.DUMMYFUNCTION("IMPORTRANGE(""https://docs.google.com/spreadsheets/d/1XL5vhW3sbDhbH9Cz0tuDiY8C3ctxq1tqvaCgkFb8cCA/edit?usp=sharing"",""หนองคาย!M242"")"),474804.15)</f>
        <v>474804.15</v>
      </c>
      <c r="O347" s="366">
        <f ca="1">+IF(L347&gt;0,N347*100/L347,0)</f>
        <v>18.70886882470873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IFERROR(__xludf.DUMMYFUNCTION("IMPORTRANGE(""https://docs.google.com/spreadsheets/d/1XL5vhW3sbDhbH9Cz0tuDiY8C3ctxq1tqvaCgkFb8cCA/edit?usp=sharing"",""หนองคาย!I244"")"),400)</f>
        <v>400</v>
      </c>
      <c r="J349" s="379">
        <f ca="1">IFERROR(__xludf.DUMMYFUNCTION("IMPORTRANGE(""https://docs.google.com/spreadsheets/d/1XL5vhW3sbDhbH9Cz0tuDiY8C3ctxq1tqvaCgkFb8cCA/edit?usp=sharing"",""หนองคาย!J244"")"),0)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IFERROR(__xludf.DUMMYFUNCTION("IMPORTRANGE(""https://docs.google.com/spreadsheets/d/1XL5vhW3sbDhbH9Cz0tuDiY8C3ctxq1tqvaCgkFb8cCA/edit?usp=sharing"",""หนองคาย!L244"")"),635180)</f>
        <v>635180</v>
      </c>
      <c r="M349" s="381"/>
      <c r="N349" s="381">
        <f ca="1">IFERROR(__xludf.DUMMYFUNCTION("IMPORTRANGE(""https://docs.google.com/spreadsheets/d/1XL5vhW3sbDhbH9Cz0tuDiY8C3ctxq1tqvaCgkFb8cCA/edit?usp=sharing"",""หนองคาย!M244"")"),179766.86)</f>
        <v>179766.86</v>
      </c>
      <c r="O349" s="381">
        <f ca="1">+IF(L349&gt;0,N349*100/L349,0)</f>
        <v>28.301719197707737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IFERROR(__xludf.DUMMYFUNCTION("IMPORTRANGE(""https://docs.google.com/spreadsheets/d/1XL5vhW3sbDhbH9Cz0tuDiY8C3ctxq1tqvaCgkFb8cCA/edit?usp=sharing"",""หนองคาย!I245"")"),90)</f>
        <v>90</v>
      </c>
      <c r="J350" s="379">
        <f ca="1">IFERROR(__xludf.DUMMYFUNCTION("IMPORTRANGE(""https://docs.google.com/spreadsheets/d/1XL5vhW3sbDhbH9Cz0tuDiY8C3ctxq1tqvaCgkFb8cCA/edit?usp=sharing"",""หนองคาย!J245"")"),0)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IFERROR(__xludf.DUMMYFUNCTION("IMPORTRANGE(""https://docs.google.com/spreadsheets/d/1XL5vhW3sbDhbH9Cz0tuDiY8C3ctxq1tqvaCgkFb8cCA/edit?usp=sharing"",""หนองคาย!L246"")"),0)</f>
        <v>0</v>
      </c>
      <c r="M351" s="172"/>
      <c r="N351" s="172">
        <f ca="1">IFERROR(__xludf.DUMMYFUNCTION("IMPORTRANGE(""https://docs.google.com/spreadsheets/d/1XL5vhW3sbDhbH9Cz0tuDiY8C3ctxq1tqvaCgkFb8cCA/edit?usp=sharing"",""หนองคาย!M246"")"),0)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IFERROR(__xludf.DUMMYFUNCTION("IMPORTRANGE(""https://docs.google.com/spreadsheets/d/1XL5vhW3sbDhbH9Cz0tuDiY8C3ctxq1tqvaCgkFb8cCA/edit?usp=sharing"",""หนองคาย!L247"")"),635180)</f>
        <v>635180</v>
      </c>
      <c r="M352" s="173"/>
      <c r="N352" s="172">
        <f ca="1">IFERROR(__xludf.DUMMYFUNCTION("IMPORTRANGE(""https://docs.google.com/spreadsheets/d/1XL5vhW3sbDhbH9Cz0tuDiY8C3ctxq1tqvaCgkFb8cCA/edit?usp=sharing"",""หนองคาย!M247"")"),179766.86)</f>
        <v>179766.86</v>
      </c>
      <c r="O352" s="173">
        <f t="shared" ca="1" si="105"/>
        <v>28.301719197707737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IFERROR(__xludf.DUMMYFUNCTION("IMPORTRANGE(""https://docs.google.com/spreadsheets/d/1XL5vhW3sbDhbH9Cz0tuDiY8C3ctxq1tqvaCgkFb8cCA/edit?usp=sharing"",""หนองคาย!L248"")"),0)</f>
        <v>0</v>
      </c>
      <c r="M353" s="178"/>
      <c r="N353" s="178">
        <f ca="1">IFERROR(__xludf.DUMMYFUNCTION("IMPORTRANGE(""https://docs.google.com/spreadsheets/d/1XL5vhW3sbDhbH9Cz0tuDiY8C3ctxq1tqvaCgkFb8cCA/edit?usp=sharing"",""หนองคาย!M248"")"),0)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IFERROR(__xludf.DUMMYFUNCTION("IMPORTRANGE(""https://docs.google.com/spreadsheets/d/1XL5vhW3sbDhbH9Cz0tuDiY8C3ctxq1tqvaCgkFb8cCA/edit?usp=sharing"",""หนองคาย!L249"")"),635180)</f>
        <v>635180</v>
      </c>
      <c r="M354" s="178"/>
      <c r="N354" s="175">
        <f ca="1">IFERROR(__xludf.DUMMYFUNCTION("IMPORTRANGE(""https://docs.google.com/spreadsheets/d/1XL5vhW3sbDhbH9Cz0tuDiY8C3ctxq1tqvaCgkFb8cCA/edit?usp=sharing"",""หนองคาย!M249"")"),179766.86)</f>
        <v>179766.86</v>
      </c>
      <c r="O354" s="178">
        <f t="shared" ca="1" si="105"/>
        <v>28.301719197707737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IFERROR(__xludf.DUMMYFUNCTION("IMPORTRANGE(""https://docs.google.com/spreadsheets/d/1XL5vhW3sbDhbH9Cz0tuDiY8C3ctxq1tqvaCgkFb8cCA/edit?usp=sharing"",""หนองคาย!M250"")"),64910)</f>
        <v>64910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IFERROR(__xludf.DUMMYFUNCTION("IMPORTRANGE(""https://docs.google.com/spreadsheets/d/1XL5vhW3sbDhbH9Cz0tuDiY8C3ctxq1tqvaCgkFb8cCA/edit?usp=sharing"",""หนองคาย!M251"")"),0)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IFERROR(__xludf.DUMMYFUNCTION("IMPORTRANGE(""https://docs.google.com/spreadsheets/d/1XL5vhW3sbDhbH9Cz0tuDiY8C3ctxq1tqvaCgkFb8cCA/edit?usp=sharing"",""หนองคาย!M252"")"),49665.65)</f>
        <v>49665.65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IFERROR(__xludf.DUMMYFUNCTION("IMPORTRANGE(""https://docs.google.com/spreadsheets/d/1XL5vhW3sbDhbH9Cz0tuDiY8C3ctxq1tqvaCgkFb8cCA/edit?usp=sharing"",""หนองคาย!M253"")"),65191.21)</f>
        <v>65191.21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IFERROR(__xludf.DUMMYFUNCTION("IMPORTRANGE(""https://docs.google.com/spreadsheets/d/1XL5vhW3sbDhbH9Cz0tuDiY8C3ctxq1tqvaCgkFb8cCA/edit?usp=sharing"",""หนองคาย!J255"")"),0)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IFERROR(__xludf.DUMMYFUNCTION("IMPORTRANGE(""https://docs.google.com/spreadsheets/d/1XL5vhW3sbDhbH9Cz0tuDiY8C3ctxq1tqvaCgkFb8cCA/edit?usp=sharing"",""หนองคาย!J256"")"),1)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IFERROR(__xludf.DUMMYFUNCTION("IMPORTRANGE(""https://docs.google.com/spreadsheets/d/1XL5vhW3sbDhbH9Cz0tuDiY8C3ctxq1tqvaCgkFb8cCA/edit?usp=sharing"",""หนองคาย!J257"")"),1)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IFERROR(__xludf.DUMMYFUNCTION("IMPORTRANGE(""https://docs.google.com/spreadsheets/d/1XL5vhW3sbDhbH9Cz0tuDiY8C3ctxq1tqvaCgkFb8cCA/edit?usp=sharing"",""หนองคาย!J258"")"),1)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IFERROR(__xludf.DUMMYFUNCTION("IMPORTRANGE(""https://docs.google.com/spreadsheets/d/1XL5vhW3sbDhbH9Cz0tuDiY8C3ctxq1tqvaCgkFb8cCA/edit?usp=sharing"",""หนองคาย!J166"")"),0)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IFERROR(__xludf.DUMMYFUNCTION("IMPORTRANGE(""https://docs.google.com/spreadsheets/d/1XL5vhW3sbDhbH9Cz0tuDiY8C3ctxq1tqvaCgkFb8cCA/edit?usp=sharing"",""หนองคาย!J166"")"),0)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IFERROR(__xludf.DUMMYFUNCTION("IMPORTRANGE(""https://docs.google.com/spreadsheets/d/1XL5vhW3sbDhbH9Cz0tuDiY8C3ctxq1tqvaCgkFb8cCA/edit?usp=sharing"",""หนองคาย!J166"")"),0)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IFERROR(__xludf.DUMMYFUNCTION("IMPORTRANGE(""https://docs.google.com/spreadsheets/d/1XL5vhW3sbDhbH9Cz0tuDiY8C3ctxq1tqvaCgkFb8cCA/edit?usp=sharing"",""หนองคาย!J166"")"),0)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IFERROR(__xludf.DUMMYFUNCTION("IMPORTRANGE(""https://docs.google.com/spreadsheets/d/1XL5vhW3sbDhbH9Cz0tuDiY8C3ctxq1tqvaCgkFb8cCA/edit?usp=sharing"",""หนองคาย!I263"")"),90)</f>
        <v>90</v>
      </c>
      <c r="J368" s="197">
        <f ca="1">IFERROR(__xludf.DUMMYFUNCTION("IMPORTRANGE(""https://docs.google.com/spreadsheets/d/1XL5vhW3sbDhbH9Cz0tuDiY8C3ctxq1tqvaCgkFb8cCA/edit?usp=sharing"",""หนองคาย!J263"")"),0)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IFERROR(__xludf.DUMMYFUNCTION("IMPORTRANGE(""https://docs.google.com/spreadsheets/d/1XL5vhW3sbDhbH9Cz0tuDiY8C3ctxq1tqvaCgkFb8cCA/edit?usp=sharing"",""หนองคาย!I164"")"),0)</f>
        <v>0</v>
      </c>
      <c r="J369" s="213">
        <f ca="1">IFERROR(__xludf.DUMMYFUNCTION("IMPORTRANGE(""https://docs.google.com/spreadsheets/d/1XL5vhW3sbDhbH9Cz0tuDiY8C3ctxq1tqvaCgkFb8cCA/edit?usp=sharing"",""หนองคาย!J164"")"),0)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IFERROR(__xludf.DUMMYFUNCTION("IMPORTRANGE(""https://docs.google.com/spreadsheets/d/1XL5vhW3sbDhbH9Cz0tuDiY8C3ctxq1tqvaCgkFb8cCA/edit?usp=sharing"",""หนองคาย!I265"")"),90)</f>
        <v>90</v>
      </c>
      <c r="J370" s="213">
        <f ca="1">IFERROR(__xludf.DUMMYFUNCTION("IMPORTRANGE(""https://docs.google.com/spreadsheets/d/1XL5vhW3sbDhbH9Cz0tuDiY8C3ctxq1tqvaCgkFb8cCA/edit?usp=sharing"",""หนองคาย!J265"")"),90)</f>
        <v>90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IFERROR(__xludf.DUMMYFUNCTION("IMPORTRANGE(""https://docs.google.com/spreadsheets/d/1XL5vhW3sbDhbH9Cz0tuDiY8C3ctxq1tqvaCgkFb8cCA/edit?usp=sharing"",""หนองคาย!I164"")"),0)</f>
        <v>0</v>
      </c>
      <c r="J371" s="198">
        <f ca="1">IFERROR(__xludf.DUMMYFUNCTION("IMPORTRANGE(""https://docs.google.com/spreadsheets/d/1XL5vhW3sbDhbH9Cz0tuDiY8C3ctxq1tqvaCgkFb8cCA/edit?usp=sharing"",""หนองคาย!J164"")"),0)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IFERROR(__xludf.DUMMYFUNCTION("IMPORTRANGE(""https://docs.google.com/spreadsheets/d/1XL5vhW3sbDhbH9Cz0tuDiY8C3ctxq1tqvaCgkFb8cCA/edit?usp=sharing"",""หนองคาย!I267"")"),90)</f>
        <v>90</v>
      </c>
      <c r="J372" s="198">
        <f ca="1">IFERROR(__xludf.DUMMYFUNCTION("IMPORTRANGE(""https://docs.google.com/spreadsheets/d/1XL5vhW3sbDhbH9Cz0tuDiY8C3ctxq1tqvaCgkFb8cCA/edit?usp=sharing"",""หนองคาย!J267"")"),0)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IFERROR(__xludf.DUMMYFUNCTION("IMPORTRANGE(""https://docs.google.com/spreadsheets/d/1XL5vhW3sbDhbH9Cz0tuDiY8C3ctxq1tqvaCgkFb8cCA/edit?usp=sharing"",""หนองคาย!I164"")"),0)</f>
        <v>0</v>
      </c>
      <c r="J373" s="213">
        <f ca="1">IFERROR(__xludf.DUMMYFUNCTION("IMPORTRANGE(""https://docs.google.com/spreadsheets/d/1XL5vhW3sbDhbH9Cz0tuDiY8C3ctxq1tqvaCgkFb8cCA/edit?usp=sharing"",""หนองคาย!J164"")"),0)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IFERROR(__xludf.DUMMYFUNCTION("IMPORTRANGE(""https://docs.google.com/spreadsheets/d/1XL5vhW3sbDhbH9Cz0tuDiY8C3ctxq1tqvaCgkFb8cCA/edit?usp=sharing"",""หนองคาย!I164"")"),0)</f>
        <v>0</v>
      </c>
      <c r="J374" s="197">
        <f ca="1">IFERROR(__xludf.DUMMYFUNCTION("IMPORTRANGE(""https://docs.google.com/spreadsheets/d/1XL5vhW3sbDhbH9Cz0tuDiY8C3ctxq1tqvaCgkFb8cCA/edit?usp=sharing"",""หนองคาย!J164"")"),0)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IFERROR(__xludf.DUMMYFUNCTION("IMPORTRANGE(""https://docs.google.com/spreadsheets/d/1XL5vhW3sbDhbH9Cz0tuDiY8C3ctxq1tqvaCgkFb8cCA/edit?usp=sharing"",""หนองคาย!I270"")"),400)</f>
        <v>400</v>
      </c>
      <c r="J375" s="197">
        <f ca="1">IFERROR(__xludf.DUMMYFUNCTION("IMPORTRANGE(""https://docs.google.com/spreadsheets/d/1XL5vhW3sbDhbH9Cz0tuDiY8C3ctxq1tqvaCgkFb8cCA/edit?usp=sharing"",""หนองคาย!J270"")"),0)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IFERROR(__xludf.DUMMYFUNCTION("IMPORTRANGE(""https://docs.google.com/spreadsheets/d/1XL5vhW3sbDhbH9Cz0tuDiY8C3ctxq1tqvaCgkFb8cCA/edit?usp=sharing"",""หนองคาย!I271"")"),100)</f>
        <v>100</v>
      </c>
      <c r="J376" s="198">
        <f ca="1">IFERROR(__xludf.DUMMYFUNCTION("IMPORTRANGE(""https://docs.google.com/spreadsheets/d/1XL5vhW3sbDhbH9Cz0tuDiY8C3ctxq1tqvaCgkFb8cCA/edit?usp=sharing"",""หนองคาย!J271"")"),0)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IFERROR(__xludf.DUMMYFUNCTION("IMPORTRANGE(""https://docs.google.com/spreadsheets/d/1XL5vhW3sbDhbH9Cz0tuDiY8C3ctxq1tqvaCgkFb8cCA/edit?usp=sharing"",""หนองคาย!I272"")"),300)</f>
        <v>300</v>
      </c>
      <c r="J377" s="213">
        <f ca="1">IFERROR(__xludf.DUMMYFUNCTION("IMPORTRANGE(""https://docs.google.com/spreadsheets/d/1XL5vhW3sbDhbH9Cz0tuDiY8C3ctxq1tqvaCgkFb8cCA/edit?usp=sharing"",""หนองคาย!J272"")"),0)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IFERROR(__xludf.DUMMYFUNCTION("IMPORTRANGE(""https://docs.google.com/spreadsheets/d/1XL5vhW3sbDhbH9Cz0tuDiY8C3ctxq1tqvaCgkFb8cCA/edit?usp=sharing"",""หนองคาย!J273"")"),0)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IFERROR(__xludf.DUMMYFUNCTION("IMPORTRANGE(""https://docs.google.com/spreadsheets/d/1XL5vhW3sbDhbH9Cz0tuDiY8C3ctxq1tqvaCgkFb8cCA/edit?usp=sharing"",""หนองคาย!J274"")"),0)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IFERROR(__xludf.DUMMYFUNCTION("IMPORTRANGE(""https://docs.google.com/spreadsheets/d/1XL5vhW3sbDhbH9Cz0tuDiY8C3ctxq1tqvaCgkFb8cCA/edit?usp=sharing"",""หนองคาย!I275"")"),500)</f>
        <v>500</v>
      </c>
      <c r="J380" s="379">
        <f ca="1">IFERROR(__xludf.DUMMYFUNCTION("IMPORTRANGE(""https://docs.google.com/spreadsheets/d/1XL5vhW3sbDhbH9Cz0tuDiY8C3ctxq1tqvaCgkFb8cCA/edit?usp=sharing"",""หนองคาย!J275"")"),0)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IFERROR(__xludf.DUMMYFUNCTION("IMPORTRANGE(""https://docs.google.com/spreadsheets/d/1XL5vhW3sbDhbH9Cz0tuDiY8C3ctxq1tqvaCgkFb8cCA/edit?usp=sharing"",""หนองคาย!L275"")"),460140)</f>
        <v>460140</v>
      </c>
      <c r="M380" s="381"/>
      <c r="N380" s="381">
        <f ca="1">IFERROR(__xludf.DUMMYFUNCTION("IMPORTRANGE(""https://docs.google.com/spreadsheets/d/1XL5vhW3sbDhbH9Cz0tuDiY8C3ctxq1tqvaCgkFb8cCA/edit?usp=sharing"",""หนองคาย!M275"")"),44505)</f>
        <v>44505</v>
      </c>
      <c r="O380" s="381">
        <f ca="1">+IF(L380&gt;0,N380*100/L380,0)</f>
        <v>9.6720563306819667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IFERROR(__xludf.DUMMYFUNCTION("IMPORTRANGE(""https://docs.google.com/spreadsheets/d/1XL5vhW3sbDhbH9Cz0tuDiY8C3ctxq1tqvaCgkFb8cCA/edit?usp=sharing"",""หนองคาย!I276"")"),50)</f>
        <v>50</v>
      </c>
      <c r="J381" s="379">
        <f ca="1">IFERROR(__xludf.DUMMYFUNCTION("IMPORTRANGE(""https://docs.google.com/spreadsheets/d/1XL5vhW3sbDhbH9Cz0tuDiY8C3ctxq1tqvaCgkFb8cCA/edit?usp=sharing"",""หนองคาย!J276"")"),50)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IFERROR(__xludf.DUMMYFUNCTION("IMPORTRANGE(""https://docs.google.com/spreadsheets/d/1XL5vhW3sbDhbH9Cz0tuDiY8C3ctxq1tqvaCgkFb8cCA/edit?usp=sharing"",""หนองคาย!L277"")"),0)</f>
        <v>0</v>
      </c>
      <c r="M382" s="172"/>
      <c r="N382" s="172">
        <f ca="1">IFERROR(__xludf.DUMMYFUNCTION("IMPORTRANGE(""https://docs.google.com/spreadsheets/d/1XL5vhW3sbDhbH9Cz0tuDiY8C3ctxq1tqvaCgkFb8cCA/edit?usp=sharing"",""หนองคาย!M277"")"),0)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IFERROR(__xludf.DUMMYFUNCTION("IMPORTRANGE(""https://docs.google.com/spreadsheets/d/1XL5vhW3sbDhbH9Cz0tuDiY8C3ctxq1tqvaCgkFb8cCA/edit?usp=sharing"",""หนองคาย!L278"")"),460140)</f>
        <v>460140</v>
      </c>
      <c r="M383" s="173"/>
      <c r="N383" s="173">
        <f ca="1">IFERROR(__xludf.DUMMYFUNCTION("IMPORTRANGE(""https://docs.google.com/spreadsheets/d/1XL5vhW3sbDhbH9Cz0tuDiY8C3ctxq1tqvaCgkFb8cCA/edit?usp=sharing"",""หนองคาย!M278"")"),44505)</f>
        <v>44505</v>
      </c>
      <c r="O383" s="173">
        <f t="shared" ca="1" si="109"/>
        <v>9.6720563306819667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IFERROR(__xludf.DUMMYFUNCTION("IMPORTRANGE(""https://docs.google.com/spreadsheets/d/1XL5vhW3sbDhbH9Cz0tuDiY8C3ctxq1tqvaCgkFb8cCA/edit?usp=sharing"",""หนองคาย!L279"")"),0)</f>
        <v>0</v>
      </c>
      <c r="M384" s="178"/>
      <c r="N384" s="178">
        <f ca="1">IFERROR(__xludf.DUMMYFUNCTION("IMPORTRANGE(""https://docs.google.com/spreadsheets/d/1XL5vhW3sbDhbH9Cz0tuDiY8C3ctxq1tqvaCgkFb8cCA/edit?usp=sharing"",""หนองคาย!M279"")"),0)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IFERROR(__xludf.DUMMYFUNCTION("IMPORTRANGE(""https://docs.google.com/spreadsheets/d/1XL5vhW3sbDhbH9Cz0tuDiY8C3ctxq1tqvaCgkFb8cCA/edit?usp=sharing"",""หนองคาย!L280"")"),460140)</f>
        <v>460140</v>
      </c>
      <c r="M385" s="178"/>
      <c r="N385" s="175">
        <f ca="1">IFERROR(__xludf.DUMMYFUNCTION("IMPORTRANGE(""https://docs.google.com/spreadsheets/d/1XL5vhW3sbDhbH9Cz0tuDiY8C3ctxq1tqvaCgkFb8cCA/edit?usp=sharing"",""หนองคาย!M280"")"),44505)</f>
        <v>44505</v>
      </c>
      <c r="O385" s="178">
        <f t="shared" ca="1" si="109"/>
        <v>9.6720563306819667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IFERROR(__xludf.DUMMYFUNCTION("IMPORTRANGE(""https://docs.google.com/spreadsheets/d/1XL5vhW3sbDhbH9Cz0tuDiY8C3ctxq1tqvaCgkFb8cCA/edit?usp=sharing"",""หนองคาย!M281"")"),39265)</f>
        <v>39265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IFERROR(__xludf.DUMMYFUNCTION("IMPORTRANGE(""https://docs.google.com/spreadsheets/d/1XL5vhW3sbDhbH9Cz0tuDiY8C3ctxq1tqvaCgkFb8cCA/edit?usp=sharing"",""หนองคาย!M282"")"),0)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IFERROR(__xludf.DUMMYFUNCTION("IMPORTRANGE(""https://docs.google.com/spreadsheets/d/1XL5vhW3sbDhbH9Cz0tuDiY8C3ctxq1tqvaCgkFb8cCA/edit?usp=sharing"",""หนองคาย!M283"")"),0)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IFERROR(__xludf.DUMMYFUNCTION("IMPORTRANGE(""https://docs.google.com/spreadsheets/d/1XL5vhW3sbDhbH9Cz0tuDiY8C3ctxq1tqvaCgkFb8cCA/edit?usp=sharing"",""หนองคาย!M284"")"),5240)</f>
        <v>5240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IFERROR(__xludf.DUMMYFUNCTION("IMPORTRANGE(""https://docs.google.com/spreadsheets/d/1XL5vhW3sbDhbH9Cz0tuDiY8C3ctxq1tqvaCgkFb8cCA/edit?usp=sharing"",""หนองคาย!J286"")"),0)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IFERROR(__xludf.DUMMYFUNCTION("IMPORTRANGE(""https://docs.google.com/spreadsheets/d/1XL5vhW3sbDhbH9Cz0tuDiY8C3ctxq1tqvaCgkFb8cCA/edit?usp=sharing"",""หนองคาย!J287"")"),1)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IFERROR(__xludf.DUMMYFUNCTION("IMPORTRANGE(""https://docs.google.com/spreadsheets/d/1XL5vhW3sbDhbH9Cz0tuDiY8C3ctxq1tqvaCgkFb8cCA/edit?usp=sharing"",""หนองคาย!J288"")"),1)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IFERROR(__xludf.DUMMYFUNCTION("IMPORTRANGE(""https://docs.google.com/spreadsheets/d/1XL5vhW3sbDhbH9Cz0tuDiY8C3ctxq1tqvaCgkFb8cCA/edit?usp=sharing"",""หนองคาย!J289"")"),1)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IFERROR(__xludf.DUMMYFUNCTION("IMPORTRANGE(""https://docs.google.com/spreadsheets/d/1XL5vhW3sbDhbH9Cz0tuDiY8C3ctxq1tqvaCgkFb8cCA/edit?usp=sharing"",""หนองคาย!I291"")"),50)</f>
        <v>50</v>
      </c>
      <c r="J396" s="207">
        <f ca="1">IFERROR(__xludf.DUMMYFUNCTION("IMPORTRANGE(""https://docs.google.com/spreadsheets/d/1XL5vhW3sbDhbH9Cz0tuDiY8C3ctxq1tqvaCgkFb8cCA/edit?usp=sharing"",""หนองคาย!J291"")"),50)</f>
        <v>50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IFERROR(__xludf.DUMMYFUNCTION("IMPORTRANGE(""https://docs.google.com/spreadsheets/d/1XL5vhW3sbDhbH9Cz0tuDiY8C3ctxq1tqvaCgkFb8cCA/edit?usp=sharing"",""หนองคาย!I292"")"),500)</f>
        <v>500</v>
      </c>
      <c r="J397" s="207">
        <f ca="1">IFERROR(__xludf.DUMMYFUNCTION("IMPORTRANGE(""https://docs.google.com/spreadsheets/d/1XL5vhW3sbDhbH9Cz0tuDiY8C3ctxq1tqvaCgkFb8cCA/edit?usp=sharing"",""หนองคาย!J292"")"),0)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IFERROR(__xludf.DUMMYFUNCTION("IMPORTRANGE(""https://docs.google.com/spreadsheets/d/1XL5vhW3sbDhbH9Cz0tuDiY8C3ctxq1tqvaCgkFb8cCA/edit?usp=sharing"",""หนองคาย!I293"")"),50)</f>
        <v>50</v>
      </c>
      <c r="J398" s="207">
        <f ca="1">IFERROR(__xludf.DUMMYFUNCTION("IMPORTRANGE(""https://docs.google.com/spreadsheets/d/1XL5vhW3sbDhbH9Cz0tuDiY8C3ctxq1tqvaCgkFb8cCA/edit?usp=sharing"",""หนองคาย!J293"")"),0)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IFERROR(__xludf.DUMMYFUNCTION("IMPORTRANGE(""https://docs.google.com/spreadsheets/d/1XL5vhW3sbDhbH9Cz0tuDiY8C3ctxq1tqvaCgkFb8cCA/edit?usp=sharing"",""หนองคาย!J294"")"),0)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IFERROR(__xludf.DUMMYFUNCTION("IMPORTRANGE(""https://docs.google.com/spreadsheets/d/1XL5vhW3sbDhbH9Cz0tuDiY8C3ctxq1tqvaCgkFb8cCA/edit?usp=sharing"",""หนองคาย!J295"")"),0)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IFERROR(__xludf.DUMMYFUNCTION("IMPORTRANGE(""https://docs.google.com/spreadsheets/d/1XL5vhW3sbDhbH9Cz0tuDiY8C3ctxq1tqvaCgkFb8cCA/edit?usp=sharing"",""หนองคาย!I296"")"),165)</f>
        <v>165</v>
      </c>
      <c r="J401" s="379">
        <f ca="1">IFERROR(__xludf.DUMMYFUNCTION("IMPORTRANGE(""https://docs.google.com/spreadsheets/d/1XL5vhW3sbDhbH9Cz0tuDiY8C3ctxq1tqvaCgkFb8cCA/edit?usp=sharing"",""หนองคาย!J296"")"),0)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IFERROR(__xludf.DUMMYFUNCTION("IMPORTRANGE(""https://docs.google.com/spreadsheets/d/1XL5vhW3sbDhbH9Cz0tuDiY8C3ctxq1tqvaCgkFb8cCA/edit?usp=sharing"",""หนองคาย!L296"")"),193290)</f>
        <v>193290</v>
      </c>
      <c r="M401" s="381"/>
      <c r="N401" s="381">
        <f ca="1">IFERROR(__xludf.DUMMYFUNCTION("IMPORTRANGE(""https://docs.google.com/spreadsheets/d/1XL5vhW3sbDhbH9Cz0tuDiY8C3ctxq1tqvaCgkFb8cCA/edit?usp=sharing"",""หนองคาย!M296"")"),73517.94)</f>
        <v>73517.94</v>
      </c>
      <c r="O401" s="381">
        <f ca="1">+IF(L401&gt;0,N401*100/L401,0)</f>
        <v>38.035045786124478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IFERROR(__xludf.DUMMYFUNCTION("IMPORTRANGE(""https://docs.google.com/spreadsheets/d/1XL5vhW3sbDhbH9Cz0tuDiY8C3ctxq1tqvaCgkFb8cCA/edit?usp=sharing"",""หนองคาย!I297"")"),55)</f>
        <v>55</v>
      </c>
      <c r="J402" s="379">
        <f ca="1">IFERROR(__xludf.DUMMYFUNCTION("IMPORTRANGE(""https://docs.google.com/spreadsheets/d/1XL5vhW3sbDhbH9Cz0tuDiY8C3ctxq1tqvaCgkFb8cCA/edit?usp=sharing"",""หนองคาย!J297"")"),20)</f>
        <v>20</v>
      </c>
      <c r="K402" s="380">
        <f t="shared" ca="1" si="111"/>
        <v>36.363636363636367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IFERROR(__xludf.DUMMYFUNCTION("IMPORTRANGE(""https://docs.google.com/spreadsheets/d/1XL5vhW3sbDhbH9Cz0tuDiY8C3ctxq1tqvaCgkFb8cCA/edit?usp=sharing"",""หนองคาย!L298"")"),0)</f>
        <v>0</v>
      </c>
      <c r="M403" s="172"/>
      <c r="N403" s="178">
        <f ca="1">IFERROR(__xludf.DUMMYFUNCTION("IMPORTRANGE(""https://docs.google.com/spreadsheets/d/1XL5vhW3sbDhbH9Cz0tuDiY8C3ctxq1tqvaCgkFb8cCA/edit?usp=sharing"",""หนองคาย!M298"")"),0)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IFERROR(__xludf.DUMMYFUNCTION("IMPORTRANGE(""https://docs.google.com/spreadsheets/d/1XL5vhW3sbDhbH9Cz0tuDiY8C3ctxq1tqvaCgkFb8cCA/edit?usp=sharing"",""หนองคาย!L299"")"),193290)</f>
        <v>193290</v>
      </c>
      <c r="M404" s="173"/>
      <c r="N404" s="178">
        <f ca="1">IFERROR(__xludf.DUMMYFUNCTION("IMPORTRANGE(""https://docs.google.com/spreadsheets/d/1XL5vhW3sbDhbH9Cz0tuDiY8C3ctxq1tqvaCgkFb8cCA/edit?usp=sharing"",""หนองคาย!M299"")"),73517.94)</f>
        <v>73517.94</v>
      </c>
      <c r="O404" s="178">
        <f t="shared" ca="1" si="112"/>
        <v>38.035045786124478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IFERROR(__xludf.DUMMYFUNCTION("IMPORTRANGE(""https://docs.google.com/spreadsheets/d/1XL5vhW3sbDhbH9Cz0tuDiY8C3ctxq1tqvaCgkFb8cCA/edit?usp=sharing"",""หนองคาย!L300"")"),0)</f>
        <v>0</v>
      </c>
      <c r="M405" s="178"/>
      <c r="N405" s="178">
        <f ca="1">IFERROR(__xludf.DUMMYFUNCTION("IMPORTRANGE(""https://docs.google.com/spreadsheets/d/1XL5vhW3sbDhbH9Cz0tuDiY8C3ctxq1tqvaCgkFb8cCA/edit?usp=sharing"",""หนองคาย!M300"")"),0)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IFERROR(__xludf.DUMMYFUNCTION("IMPORTRANGE(""https://docs.google.com/spreadsheets/d/1XL5vhW3sbDhbH9Cz0tuDiY8C3ctxq1tqvaCgkFb8cCA/edit?usp=sharing"",""หนองคาย!L301"")"),193290)</f>
        <v>193290</v>
      </c>
      <c r="M406" s="178"/>
      <c r="N406" s="178">
        <f ca="1">IFERROR(__xludf.DUMMYFUNCTION("IMPORTRANGE(""https://docs.google.com/spreadsheets/d/1XL5vhW3sbDhbH9Cz0tuDiY8C3ctxq1tqvaCgkFb8cCA/edit?usp=sharing"",""หนองคาย!M301"")"),73517.94)</f>
        <v>73517.94</v>
      </c>
      <c r="O406" s="178">
        <f t="shared" ca="1" si="112"/>
        <v>38.035045786124478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IFERROR(__xludf.DUMMYFUNCTION("IMPORTRANGE(""https://docs.google.com/spreadsheets/d/1XL5vhW3sbDhbH9Cz0tuDiY8C3ctxq1tqvaCgkFb8cCA/edit?usp=sharing"",""หนองคาย!M302"")"),68837.94)</f>
        <v>68837.94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IFERROR(__xludf.DUMMYFUNCTION("IMPORTRANGE(""https://docs.google.com/spreadsheets/d/1XL5vhW3sbDhbH9Cz0tuDiY8C3ctxq1tqvaCgkFb8cCA/edit?usp=sharing"",""หนองคาย!M303"")"),0)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IFERROR(__xludf.DUMMYFUNCTION("IMPORTRANGE(""https://docs.google.com/spreadsheets/d/1XL5vhW3sbDhbH9Cz0tuDiY8C3ctxq1tqvaCgkFb8cCA/edit?usp=sharing"",""หนองคาย!M304"")"),0)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IFERROR(__xludf.DUMMYFUNCTION("IMPORTRANGE(""https://docs.google.com/spreadsheets/d/1XL5vhW3sbDhbH9Cz0tuDiY8C3ctxq1tqvaCgkFb8cCA/edit?usp=sharing"",""หนองคาย!M305"")"),4680)</f>
        <v>4680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IFERROR(__xludf.DUMMYFUNCTION("IMPORTRANGE(""https://docs.google.com/spreadsheets/d/1XL5vhW3sbDhbH9Cz0tuDiY8C3ctxq1tqvaCgkFb8cCA/edit?usp=sharing"",""หนองคาย!J307"")"),0)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IFERROR(__xludf.DUMMYFUNCTION("IMPORTRANGE(""https://docs.google.com/spreadsheets/d/1XL5vhW3sbDhbH9Cz0tuDiY8C3ctxq1tqvaCgkFb8cCA/edit?usp=sharing"",""หนองคาย!J308"")"),1)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IFERROR(__xludf.DUMMYFUNCTION("IMPORTRANGE(""https://docs.google.com/spreadsheets/d/1XL5vhW3sbDhbH9Cz0tuDiY8C3ctxq1tqvaCgkFb8cCA/edit?usp=sharing"",""หนองคาย!J309"")"),1)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IFERROR(__xludf.DUMMYFUNCTION("IMPORTRANGE(""https://docs.google.com/spreadsheets/d/1XL5vhW3sbDhbH9Cz0tuDiY8C3ctxq1tqvaCgkFb8cCA/edit?usp=sharing"",""หนองคาย!J310"")"),1)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IFERROR(__xludf.DUMMYFUNCTION("IMPORTRANGE(""https://docs.google.com/spreadsheets/d/1XL5vhW3sbDhbH9Cz0tuDiY8C3ctxq1tqvaCgkFb8cCA/edit?usp=sharing"",""หนองคาย!I311"")"),55)</f>
        <v>55</v>
      </c>
      <c r="J416" s="210">
        <f ca="1">IFERROR(__xludf.DUMMYFUNCTION("IMPORTRANGE(""https://docs.google.com/spreadsheets/d/1XL5vhW3sbDhbH9Cz0tuDiY8C3ctxq1tqvaCgkFb8cCA/edit?usp=sharing"",""หนองคาย!J311"")"),20)</f>
        <v>20</v>
      </c>
      <c r="K416" s="211">
        <f t="shared" ref="K416:K432" ca="1" si="113">IF(I416&gt;0,J416*100/I416,0)</f>
        <v>36.363636363636367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IFERROR(__xludf.DUMMYFUNCTION("IMPORTRANGE(""https://docs.google.com/spreadsheets/d/1XL5vhW3sbDhbH9Cz0tuDiY8C3ctxq1tqvaCgkFb8cCA/edit?usp=sharing"",""หนองคาย!I312"")"),20)</f>
        <v>20</v>
      </c>
      <c r="J417" s="400">
        <f ca="1">IFERROR(__xludf.DUMMYFUNCTION("IMPORTRANGE(""https://docs.google.com/spreadsheets/d/1XL5vhW3sbDhbH9Cz0tuDiY8C3ctxq1tqvaCgkFb8cCA/edit?usp=sharing"",""หนองคาย!J312"")"),20)</f>
        <v>20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IFERROR(__xludf.DUMMYFUNCTION("IMPORTRANGE(""https://docs.google.com/spreadsheets/d/1XL5vhW3sbDhbH9Cz0tuDiY8C3ctxq1tqvaCgkFb8cCA/edit?usp=sharing"",""หนองคาย!I313"")"),60)</f>
        <v>60</v>
      </c>
      <c r="J418" s="401">
        <f ca="1">IFERROR(__xludf.DUMMYFUNCTION("IMPORTRANGE(""https://docs.google.com/spreadsheets/d/1XL5vhW3sbDhbH9Cz0tuDiY8C3ctxq1tqvaCgkFb8cCA/edit?usp=sharing"",""หนองคาย!J313"")"),0)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IFERROR(__xludf.DUMMYFUNCTION("IMPORTRANGE(""https://docs.google.com/spreadsheets/d/1XL5vhW3sbDhbH9Cz0tuDiY8C3ctxq1tqvaCgkFb8cCA/edit?usp=sharing"",""หนองคาย!I314"")"),20)</f>
        <v>20</v>
      </c>
      <c r="J419" s="402">
        <f ca="1">IFERROR(__xludf.DUMMYFUNCTION("IMPORTRANGE(""https://docs.google.com/spreadsheets/d/1XL5vhW3sbDhbH9Cz0tuDiY8C3ctxq1tqvaCgkFb8cCA/edit?usp=sharing"",""หนองคาย!J314"")"),20)</f>
        <v>20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IFERROR(__xludf.DUMMYFUNCTION("IMPORTRANGE(""https://docs.google.com/spreadsheets/d/1XL5vhW3sbDhbH9Cz0tuDiY8C3ctxq1tqvaCgkFb8cCA/edit?usp=sharing"",""หนองคาย!I315"")"),20)</f>
        <v>20</v>
      </c>
      <c r="J420" s="402">
        <f ca="1">IFERROR(__xludf.DUMMYFUNCTION("IMPORTRANGE(""https://docs.google.com/spreadsheets/d/1XL5vhW3sbDhbH9Cz0tuDiY8C3ctxq1tqvaCgkFb8cCA/edit?usp=sharing"",""หนองคาย!J315"")"),20)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IFERROR(__xludf.DUMMYFUNCTION("IMPORTRANGE(""https://docs.google.com/spreadsheets/d/1XL5vhW3sbDhbH9Cz0tuDiY8C3ctxq1tqvaCgkFb8cCA/edit?usp=sharing"",""หนองคาย!I316"")"),25)</f>
        <v>25</v>
      </c>
      <c r="J421" s="400">
        <f ca="1">IFERROR(__xludf.DUMMYFUNCTION("IMPORTRANGE(""https://docs.google.com/spreadsheets/d/1XL5vhW3sbDhbH9Cz0tuDiY8C3ctxq1tqvaCgkFb8cCA/edit?usp=sharing"",""หนองคาย!J316"")"),0)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IFERROR(__xludf.DUMMYFUNCTION("IMPORTRANGE(""https://docs.google.com/spreadsheets/d/1XL5vhW3sbDhbH9Cz0tuDiY8C3ctxq1tqvaCgkFb8cCA/edit?usp=sharing"",""หนองคาย!I317"")"),75)</f>
        <v>75</v>
      </c>
      <c r="J422" s="401">
        <f ca="1">IFERROR(__xludf.DUMMYFUNCTION("IMPORTRANGE(""https://docs.google.com/spreadsheets/d/1XL5vhW3sbDhbH9Cz0tuDiY8C3ctxq1tqvaCgkFb8cCA/edit?usp=sharing"",""หนองคาย!J317"")"),0)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IFERROR(__xludf.DUMMYFUNCTION("IMPORTRANGE(""https://docs.google.com/spreadsheets/d/1XL5vhW3sbDhbH9Cz0tuDiY8C3ctxq1tqvaCgkFb8cCA/edit?usp=sharing"",""หนองคาย!I318"")"),25)</f>
        <v>25</v>
      </c>
      <c r="J423" s="402">
        <f ca="1">IFERROR(__xludf.DUMMYFUNCTION("IMPORTRANGE(""https://docs.google.com/spreadsheets/d/1XL5vhW3sbDhbH9Cz0tuDiY8C3ctxq1tqvaCgkFb8cCA/edit?usp=sharing"",""หนองคาย!J318"")"),25)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IFERROR(__xludf.DUMMYFUNCTION("IMPORTRANGE(""https://docs.google.com/spreadsheets/d/1XL5vhW3sbDhbH9Cz0tuDiY8C3ctxq1tqvaCgkFb8cCA/edit?usp=sharing"",""หนองคาย!I319"")"),25)</f>
        <v>25</v>
      </c>
      <c r="J424" s="402">
        <f ca="1">IFERROR(__xludf.DUMMYFUNCTION("IMPORTRANGE(""https://docs.google.com/spreadsheets/d/1XL5vhW3sbDhbH9Cz0tuDiY8C3ctxq1tqvaCgkFb8cCA/edit?usp=sharing"",""หนองคาย!J319"")"),0)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IFERROR(__xludf.DUMMYFUNCTION("IMPORTRANGE(""https://docs.google.com/spreadsheets/d/1XL5vhW3sbDhbH9Cz0tuDiY8C3ctxq1tqvaCgkFb8cCA/edit?usp=sharing"",""หนองคาย!I320"")"),25)</f>
        <v>25</v>
      </c>
      <c r="J425" s="402">
        <f ca="1">IFERROR(__xludf.DUMMYFUNCTION("IMPORTRANGE(""https://docs.google.com/spreadsheets/d/1XL5vhW3sbDhbH9Cz0tuDiY8C3ctxq1tqvaCgkFb8cCA/edit?usp=sharing"",""หนองคาย!J320"")"),0)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IFERROR(__xludf.DUMMYFUNCTION("IMPORTRANGE(""https://docs.google.com/spreadsheets/d/1XL5vhW3sbDhbH9Cz0tuDiY8C3ctxq1tqvaCgkFb8cCA/edit?usp=sharing"",""หนองคาย!I321"")"),10)</f>
        <v>10</v>
      </c>
      <c r="J426" s="400">
        <f ca="1">IFERROR(__xludf.DUMMYFUNCTION("IMPORTRANGE(""https://docs.google.com/spreadsheets/d/1XL5vhW3sbDhbH9Cz0tuDiY8C3ctxq1tqvaCgkFb8cCA/edit?usp=sharing"",""หนองคาย!J321"")"),0)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IFERROR(__xludf.DUMMYFUNCTION("IMPORTRANGE(""https://docs.google.com/spreadsheets/d/1XL5vhW3sbDhbH9Cz0tuDiY8C3ctxq1tqvaCgkFb8cCA/edit?usp=sharing"",""หนองคาย!I322"")"),30)</f>
        <v>30</v>
      </c>
      <c r="J427" s="401">
        <f ca="1">IFERROR(__xludf.DUMMYFUNCTION("IMPORTRANGE(""https://docs.google.com/spreadsheets/d/1XL5vhW3sbDhbH9Cz0tuDiY8C3ctxq1tqvaCgkFb8cCA/edit?usp=sharing"",""หนองคาย!J322"")"),0)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IFERROR(__xludf.DUMMYFUNCTION("IMPORTRANGE(""https://docs.google.com/spreadsheets/d/1XL5vhW3sbDhbH9Cz0tuDiY8C3ctxq1tqvaCgkFb8cCA/edit?usp=sharing"",""หนองคาย!I323"")"),10)</f>
        <v>10</v>
      </c>
      <c r="J428" s="402">
        <f ca="1">IFERROR(__xludf.DUMMYFUNCTION("IMPORTRANGE(""https://docs.google.com/spreadsheets/d/1XL5vhW3sbDhbH9Cz0tuDiY8C3ctxq1tqvaCgkFb8cCA/edit?usp=sharing"",""หนองคาย!J323"")"),0)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IFERROR(__xludf.DUMMYFUNCTION("IMPORTRANGE(""https://docs.google.com/spreadsheets/d/1XL5vhW3sbDhbH9Cz0tuDiY8C3ctxq1tqvaCgkFb8cCA/edit?usp=sharing"",""หนองคาย!I324"")"),10)</f>
        <v>10</v>
      </c>
      <c r="J429" s="402">
        <f ca="1">IFERROR(__xludf.DUMMYFUNCTION("IMPORTRANGE(""https://docs.google.com/spreadsheets/d/1XL5vhW3sbDhbH9Cz0tuDiY8C3ctxq1tqvaCgkFb8cCA/edit?usp=sharing"",""หนองคาย!J324"")"),10)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IFERROR(__xludf.DUMMYFUNCTION("IMPORTRANGE(""https://docs.google.com/spreadsheets/d/1XL5vhW3sbDhbH9Cz0tuDiY8C3ctxq1tqvaCgkFb8cCA/edit?usp=sharing"",""หนองคาย!I325"")"),45)</f>
        <v>45</v>
      </c>
      <c r="J430" s="400">
        <f ca="1">IFERROR(__xludf.DUMMYFUNCTION("IMPORTRANGE(""https://docs.google.com/spreadsheets/d/1XL5vhW3sbDhbH9Cz0tuDiY8C3ctxq1tqvaCgkFb8cCA/edit?usp=sharing"",""หนองคาย!J325"")"),0)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IFERROR(__xludf.DUMMYFUNCTION("IMPORTRANGE(""https://docs.google.com/spreadsheets/d/1XL5vhW3sbDhbH9Cz0tuDiY8C3ctxq1tqvaCgkFb8cCA/edit?usp=sharing"",""หนองคาย!I326"")"),20)</f>
        <v>20</v>
      </c>
      <c r="J431" s="402">
        <f ca="1">IFERROR(__xludf.DUMMYFUNCTION("IMPORTRANGE(""https://docs.google.com/spreadsheets/d/1XL5vhW3sbDhbH9Cz0tuDiY8C3ctxq1tqvaCgkFb8cCA/edit?usp=sharing"",""หนองคาย!J326"")"),0)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IFERROR(__xludf.DUMMYFUNCTION("IMPORTRANGE(""https://docs.google.com/spreadsheets/d/1XL5vhW3sbDhbH9Cz0tuDiY8C3ctxq1tqvaCgkFb8cCA/edit?usp=sharing"",""หนองคาย!I327"")"),25)</f>
        <v>25</v>
      </c>
      <c r="J432" s="402">
        <f ca="1">IFERROR(__xludf.DUMMYFUNCTION("IMPORTRANGE(""https://docs.google.com/spreadsheets/d/1XL5vhW3sbDhbH9Cz0tuDiY8C3ctxq1tqvaCgkFb8cCA/edit?usp=sharing"",""หนองคาย!J327"")"),0)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IFERROR(__xludf.DUMMYFUNCTION("IMPORTRANGE(""https://docs.google.com/spreadsheets/d/1XL5vhW3sbDhbH9Cz0tuDiY8C3ctxq1tqvaCgkFb8cCA/edit?usp=sharing"",""หนองคาย!J328"")"),0)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IFERROR(__xludf.DUMMYFUNCTION("IMPORTRANGE(""https://docs.google.com/spreadsheets/d/1XL5vhW3sbDhbH9Cz0tuDiY8C3ctxq1tqvaCgkFb8cCA/edit?usp=sharing"",""หนองคาย!J329"")"),0)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IFERROR(__xludf.DUMMYFUNCTION("IMPORTRANGE(""https://docs.google.com/spreadsheets/d/1XL5vhW3sbDhbH9Cz0tuDiY8C3ctxq1tqvaCgkFb8cCA/edit?usp=sharing"",""หนองคาย!I330"")"),15)</f>
        <v>15</v>
      </c>
      <c r="J435" s="418">
        <f ca="1">IFERROR(__xludf.DUMMYFUNCTION("IMPORTRANGE(""https://docs.google.com/spreadsheets/d/1XL5vhW3sbDhbH9Cz0tuDiY8C3ctxq1tqvaCgkFb8cCA/edit?usp=sharing"",""หนองคาย!J330"")"),15)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IFERROR(__xludf.DUMMYFUNCTION("IMPORTRANGE(""https://docs.google.com/spreadsheets/d/1XL5vhW3sbDhbH9Cz0tuDiY8C3ctxq1tqvaCgkFb8cCA/edit?usp=sharing"",""หนองคาย!L330"")"),83000)</f>
        <v>83000</v>
      </c>
      <c r="M435" s="420"/>
      <c r="N435" s="420">
        <f ca="1">IFERROR(__xludf.DUMMYFUNCTION("IMPORTRANGE(""https://docs.google.com/spreadsheets/d/1XL5vhW3sbDhbH9Cz0tuDiY8C3ctxq1tqvaCgkFb8cCA/edit?usp=sharing"",""หนองคาย!M330"")"),7720)</f>
        <v>7720</v>
      </c>
      <c r="O435" s="420">
        <f t="shared" ref="O435:O439" ca="1" si="114">+IF(L435&gt;0,N435*100/L435,0)</f>
        <v>9.3012048192771086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IFERROR(__xludf.DUMMYFUNCTION("IMPORTRANGE(""https://docs.google.com/spreadsheets/d/1XL5vhW3sbDhbH9Cz0tuDiY8C3ctxq1tqvaCgkFb8cCA/edit?usp=sharing"",""หนองคาย!L331"")"),0)</f>
        <v>0</v>
      </c>
      <c r="M436" s="172"/>
      <c r="N436" s="178">
        <f ca="1">IFERROR(__xludf.DUMMYFUNCTION("IMPORTRANGE(""https://docs.google.com/spreadsheets/d/1XL5vhW3sbDhbH9Cz0tuDiY8C3ctxq1tqvaCgkFb8cCA/edit?usp=sharing"",""หนองคาย!M331"")"),0)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IFERROR(__xludf.DUMMYFUNCTION("IMPORTRANGE(""https://docs.google.com/spreadsheets/d/1XL5vhW3sbDhbH9Cz0tuDiY8C3ctxq1tqvaCgkFb8cCA/edit?usp=sharing"",""หนองคาย!L332"")"),83000)</f>
        <v>83000</v>
      </c>
      <c r="M437" s="173"/>
      <c r="N437" s="178">
        <f ca="1">IFERROR(__xludf.DUMMYFUNCTION("IMPORTRANGE(""https://docs.google.com/spreadsheets/d/1XL5vhW3sbDhbH9Cz0tuDiY8C3ctxq1tqvaCgkFb8cCA/edit?usp=sharing"",""หนองคาย!M332"")"),7720)</f>
        <v>7720</v>
      </c>
      <c r="O437" s="178">
        <f t="shared" ca="1" si="114"/>
        <v>9.3012048192771086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IFERROR(__xludf.DUMMYFUNCTION("IMPORTRANGE(""https://docs.google.com/spreadsheets/d/1XL5vhW3sbDhbH9Cz0tuDiY8C3ctxq1tqvaCgkFb8cCA/edit?usp=sharing"",""หนองคาย!L333"")"),0)</f>
        <v>0</v>
      </c>
      <c r="M438" s="178"/>
      <c r="N438" s="178">
        <f ca="1">IFERROR(__xludf.DUMMYFUNCTION("IMPORTRANGE(""https://docs.google.com/spreadsheets/d/1XL5vhW3sbDhbH9Cz0tuDiY8C3ctxq1tqvaCgkFb8cCA/edit?usp=sharing"",""หนองคาย!M333"")"),0)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IFERROR(__xludf.DUMMYFUNCTION("IMPORTRANGE(""https://docs.google.com/spreadsheets/d/1XL5vhW3sbDhbH9Cz0tuDiY8C3ctxq1tqvaCgkFb8cCA/edit?usp=sharing"",""หนองคาย!L334"")"),83000)</f>
        <v>83000</v>
      </c>
      <c r="M439" s="178"/>
      <c r="N439" s="178">
        <f ca="1">IFERROR(__xludf.DUMMYFUNCTION("IMPORTRANGE(""https://docs.google.com/spreadsheets/d/1XL5vhW3sbDhbH9Cz0tuDiY8C3ctxq1tqvaCgkFb8cCA/edit?usp=sharing"",""หนองคาย!M334"")"),7720)</f>
        <v>7720</v>
      </c>
      <c r="O439" s="178">
        <f t="shared" ca="1" si="114"/>
        <v>9.3012048192771086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IFERROR(__xludf.DUMMYFUNCTION("IMPORTRANGE(""https://docs.google.com/spreadsheets/d/1XL5vhW3sbDhbH9Cz0tuDiY8C3ctxq1tqvaCgkFb8cCA/edit?usp=sharing"",""หนองคาย!M335"")"),5000)</f>
        <v>5000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IFERROR(__xludf.DUMMYFUNCTION("IMPORTRANGE(""https://docs.google.com/spreadsheets/d/1XL5vhW3sbDhbH9Cz0tuDiY8C3ctxq1tqvaCgkFb8cCA/edit?usp=sharing"",""หนองคาย!M336"")"),0)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IFERROR(__xludf.DUMMYFUNCTION("IMPORTRANGE(""https://docs.google.com/spreadsheets/d/1XL5vhW3sbDhbH9Cz0tuDiY8C3ctxq1tqvaCgkFb8cCA/edit?usp=sharing"",""หนองคาย!M337"")"),0)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IFERROR(__xludf.DUMMYFUNCTION("IMPORTRANGE(""https://docs.google.com/spreadsheets/d/1XL5vhW3sbDhbH9Cz0tuDiY8C3ctxq1tqvaCgkFb8cCA/edit?usp=sharing"",""หนองคาย!M338"")"),2720)</f>
        <v>2720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IFERROR(__xludf.DUMMYFUNCTION("IMPORTRANGE(""https://docs.google.com/spreadsheets/d/1XL5vhW3sbDhbH9Cz0tuDiY8C3ctxq1tqvaCgkFb8cCA/edit?usp=sharing"",""หนองคาย!J340"")"),0)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IFERROR(__xludf.DUMMYFUNCTION("IMPORTRANGE(""https://docs.google.com/spreadsheets/d/1XL5vhW3sbDhbH9Cz0tuDiY8C3ctxq1tqvaCgkFb8cCA/edit?usp=sharing"",""หนองคาย!J341"")"),1)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IFERROR(__xludf.DUMMYFUNCTION("IMPORTRANGE(""https://docs.google.com/spreadsheets/d/1XL5vhW3sbDhbH9Cz0tuDiY8C3ctxq1tqvaCgkFb8cCA/edit?usp=sharing"",""หนองคาย!J342"")"),1)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IFERROR(__xludf.DUMMYFUNCTION("IMPORTRANGE(""https://docs.google.com/spreadsheets/d/1XL5vhW3sbDhbH9Cz0tuDiY8C3ctxq1tqvaCgkFb8cCA/edit?usp=sharing"",""หนองคาย!J343"")"),1)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IFERROR(__xludf.DUMMYFUNCTION("IMPORTRANGE(""https://docs.google.com/spreadsheets/d/1XL5vhW3sbDhbH9Cz0tuDiY8C3ctxq1tqvaCgkFb8cCA/edit?usp=sharing"",""หนองคาย!I344"")"),15)</f>
        <v>15</v>
      </c>
      <c r="J449" s="210">
        <f ca="1">IFERROR(__xludf.DUMMYFUNCTION("IMPORTRANGE(""https://docs.google.com/spreadsheets/d/1XL5vhW3sbDhbH9Cz0tuDiY8C3ctxq1tqvaCgkFb8cCA/edit?usp=sharing"",""หนองคาย!J344"")"),15)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IFERROR(__xludf.DUMMYFUNCTION("IMPORTRANGE(""https://docs.google.com/spreadsheets/d/1XL5vhW3sbDhbH9Cz0tuDiY8C3ctxq1tqvaCgkFb8cCA/edit?usp=sharing"",""หนองคาย!I345"")"),15)</f>
        <v>15</v>
      </c>
      <c r="J450" s="198">
        <f ca="1">IFERROR(__xludf.DUMMYFUNCTION("IMPORTRANGE(""https://docs.google.com/spreadsheets/d/1XL5vhW3sbDhbH9Cz0tuDiY8C3ctxq1tqvaCgkFb8cCA/edit?usp=sharing"",""หนองคาย!J345"")"),15)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IFERROR(__xludf.DUMMYFUNCTION("IMPORTRANGE(""https://docs.google.com/spreadsheets/d/1XL5vhW3sbDhbH9Cz0tuDiY8C3ctxq1tqvaCgkFb8cCA/edit?usp=sharing"",""หนองคาย!I346"")"),0)</f>
        <v>0</v>
      </c>
      <c r="J451" s="197">
        <f ca="1">IFERROR(__xludf.DUMMYFUNCTION("IMPORTRANGE(""https://docs.google.com/spreadsheets/d/1XL5vhW3sbDhbH9Cz0tuDiY8C3ctxq1tqvaCgkFb8cCA/edit?usp=sharing"",""หนองคาย!J346"")"),0)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IFERROR(__xludf.DUMMYFUNCTION("IMPORTRANGE(""https://docs.google.com/spreadsheets/d/1XL5vhW3sbDhbH9Cz0tuDiY8C3ctxq1tqvaCgkFb8cCA/edit?usp=sharing"",""หนองคาย!I347"")"),0)</f>
        <v>0</v>
      </c>
      <c r="J452" s="197">
        <f ca="1">IFERROR(__xludf.DUMMYFUNCTION("IMPORTRANGE(""https://docs.google.com/spreadsheets/d/1XL5vhW3sbDhbH9Cz0tuDiY8C3ctxq1tqvaCgkFb8cCA/edit?usp=sharing"",""หนองคาย!J347"")"),0)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IFERROR(__xludf.DUMMYFUNCTION("IMPORTRANGE(""https://docs.google.com/spreadsheets/d/1XL5vhW3sbDhbH9Cz0tuDiY8C3ctxq1tqvaCgkFb8cCA/edit?usp=sharing"",""หนองคาย!J348"")"),0)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IFERROR(__xludf.DUMMYFUNCTION("IMPORTRANGE(""https://docs.google.com/spreadsheets/d/1XL5vhW3sbDhbH9Cz0tuDiY8C3ctxq1tqvaCgkFb8cCA/edit?usp=sharing"",""หนองคาย!J349"")"),0)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IFERROR(__xludf.DUMMYFUNCTION("IMPORTRANGE(""https://docs.google.com/spreadsheets/d/1XL5vhW3sbDhbH9Cz0tuDiY8C3ctxq1tqvaCgkFb8cCA/edit?usp=sharing"",""หนองคาย!I350"")"),50182)</f>
        <v>50182</v>
      </c>
      <c r="J455" s="379">
        <f ca="1">IFERROR(__xludf.DUMMYFUNCTION("IMPORTRANGE(""https://docs.google.com/spreadsheets/d/1XL5vhW3sbDhbH9Cz0tuDiY8C3ctxq1tqvaCgkFb8cCA/edit?usp=sharing"",""หนองคาย!J350"")"),0)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IFERROR(__xludf.DUMMYFUNCTION("IMPORTRANGE(""https://docs.google.com/spreadsheets/d/1XL5vhW3sbDhbH9Cz0tuDiY8C3ctxq1tqvaCgkFb8cCA/edit?usp=sharing"",""หนองคาย!L350"")"),861860)</f>
        <v>861860</v>
      </c>
      <c r="M455" s="381"/>
      <c r="N455" s="381">
        <f ca="1">IFERROR(__xludf.DUMMYFUNCTION("IMPORTRANGE(""https://docs.google.com/spreadsheets/d/1XL5vhW3sbDhbH9Cz0tuDiY8C3ctxq1tqvaCgkFb8cCA/edit?usp=sharing"",""หนองคาย!M350"")"),68043.35)</f>
        <v>68043.350000000006</v>
      </c>
      <c r="O455" s="381">
        <f t="shared" ref="O455:O459" ca="1" si="116">+IF(L455&gt;0,N455*100/L455,0)</f>
        <v>7.8949423340217679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IFERROR(__xludf.DUMMYFUNCTION("IMPORTRANGE(""https://docs.google.com/spreadsheets/d/1XL5vhW3sbDhbH9Cz0tuDiY8C3ctxq1tqvaCgkFb8cCA/edit?usp=sharing"",""หนองคาย!L351"")"),0)</f>
        <v>0</v>
      </c>
      <c r="M456" s="172"/>
      <c r="N456" s="178">
        <f ca="1">IFERROR(__xludf.DUMMYFUNCTION("IMPORTRANGE(""https://docs.google.com/spreadsheets/d/1XL5vhW3sbDhbH9Cz0tuDiY8C3ctxq1tqvaCgkFb8cCA/edit?usp=sharing"",""หนองคาย!M351"")"),0)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IFERROR(__xludf.DUMMYFUNCTION("IMPORTRANGE(""https://docs.google.com/spreadsheets/d/1XL5vhW3sbDhbH9Cz0tuDiY8C3ctxq1tqvaCgkFb8cCA/edit?usp=sharing"",""หนองคาย!L352"")"),861860)</f>
        <v>861860</v>
      </c>
      <c r="M457" s="173"/>
      <c r="N457" s="178">
        <f ca="1">IFERROR(__xludf.DUMMYFUNCTION("IMPORTRANGE(""https://docs.google.com/spreadsheets/d/1XL5vhW3sbDhbH9Cz0tuDiY8C3ctxq1tqvaCgkFb8cCA/edit?usp=sharing"",""หนองคาย!M352"")"),68043.35)</f>
        <v>68043.350000000006</v>
      </c>
      <c r="O457" s="178">
        <f t="shared" ca="1" si="116"/>
        <v>7.8949423340217679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IFERROR(__xludf.DUMMYFUNCTION("IMPORTRANGE(""https://docs.google.com/spreadsheets/d/1XL5vhW3sbDhbH9Cz0tuDiY8C3ctxq1tqvaCgkFb8cCA/edit?usp=sharing"",""หนองคาย!L353"")"),0)</f>
        <v>0</v>
      </c>
      <c r="M458" s="178"/>
      <c r="N458" s="178">
        <f ca="1">IFERROR(__xludf.DUMMYFUNCTION("IMPORTRANGE(""https://docs.google.com/spreadsheets/d/1XL5vhW3sbDhbH9Cz0tuDiY8C3ctxq1tqvaCgkFb8cCA/edit?usp=sharing"",""หนองคาย!M353"")"),0)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IFERROR(__xludf.DUMMYFUNCTION("IMPORTRANGE(""https://docs.google.com/spreadsheets/d/1XL5vhW3sbDhbH9Cz0tuDiY8C3ctxq1tqvaCgkFb8cCA/edit?usp=sharing"",""หนองคาย!L354"")"),861860)</f>
        <v>861860</v>
      </c>
      <c r="M459" s="178"/>
      <c r="N459" s="178">
        <f ca="1">IFERROR(__xludf.DUMMYFUNCTION("IMPORTRANGE(""https://docs.google.com/spreadsheets/d/1XL5vhW3sbDhbH9Cz0tuDiY8C3ctxq1tqvaCgkFb8cCA/edit?usp=sharing"",""หนองคาย!M354"")"),68043.35)</f>
        <v>68043.350000000006</v>
      </c>
      <c r="O459" s="178">
        <f t="shared" ca="1" si="116"/>
        <v>7.8949423340217679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IFERROR(__xludf.DUMMYFUNCTION("IMPORTRANGE(""https://docs.google.com/spreadsheets/d/1XL5vhW3sbDhbH9Cz0tuDiY8C3ctxq1tqvaCgkFb8cCA/edit?usp=sharing"",""หนองคาย!M355"")"),0)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IFERROR(__xludf.DUMMYFUNCTION("IMPORTRANGE(""https://docs.google.com/spreadsheets/d/1XL5vhW3sbDhbH9Cz0tuDiY8C3ctxq1tqvaCgkFb8cCA/edit?usp=sharing"",""หนองคาย!M356"")"),0)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IFERROR(__xludf.DUMMYFUNCTION("IMPORTRANGE(""https://docs.google.com/spreadsheets/d/1XL5vhW3sbDhbH9Cz0tuDiY8C3ctxq1tqvaCgkFb8cCA/edit?usp=sharing"",""หนองคาย!M357"")"),34833.35)</f>
        <v>34833.35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IFERROR(__xludf.DUMMYFUNCTION("IMPORTRANGE(""https://docs.google.com/spreadsheets/d/1XL5vhW3sbDhbH9Cz0tuDiY8C3ctxq1tqvaCgkFb8cCA/edit?usp=sharing"",""หนองคาย!M358"")"),33210)</f>
        <v>33210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IFERROR(__xludf.DUMMYFUNCTION("IMPORTRANGE(""https://docs.google.com/spreadsheets/d/1XL5vhW3sbDhbH9Cz0tuDiY8C3ctxq1tqvaCgkFb8cCA/edit?usp=sharing"",""หนองคาย!I359"")"),50182)</f>
        <v>50182</v>
      </c>
      <c r="J464" s="276">
        <f ca="1">IFERROR(__xludf.DUMMYFUNCTION("IMPORTRANGE(""https://docs.google.com/spreadsheets/d/1XL5vhW3sbDhbH9Cz0tuDiY8C3ctxq1tqvaCgkFb8cCA/edit?usp=sharing"",""หนองคาย!J359"")"),0)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IFERROR(__xludf.DUMMYFUNCTION("IMPORTRANGE(""https://docs.google.com/spreadsheets/d/1XL5vhW3sbDhbH9Cz0tuDiY8C3ctxq1tqvaCgkFb8cCA/edit?usp=sharing"",""หนองคาย!I360"")"),50182)</f>
        <v>50182</v>
      </c>
      <c r="J465" s="428">
        <f ca="1">IFERROR(__xludf.DUMMYFUNCTION("IMPORTRANGE(""https://docs.google.com/spreadsheets/d/1XL5vhW3sbDhbH9Cz0tuDiY8C3ctxq1tqvaCgkFb8cCA/edit?usp=sharing"",""หนองคาย!J360"")"),26149.1)</f>
        <v>26149.1</v>
      </c>
      <c r="K465" s="211">
        <f t="shared" ca="1" si="117"/>
        <v>52.10852496911243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IFERROR(__xludf.DUMMYFUNCTION("IMPORTRANGE(""https://docs.google.com/spreadsheets/d/1XL5vhW3sbDhbH9Cz0tuDiY8C3ctxq1tqvaCgkFb8cCA/edit?usp=sharing"",""หนองคาย!I361"")"),6542)</f>
        <v>6542</v>
      </c>
      <c r="J466" s="428">
        <f ca="1">IFERROR(__xludf.DUMMYFUNCTION("IMPORTRANGE(""https://docs.google.com/spreadsheets/d/1XL5vhW3sbDhbH9Cz0tuDiY8C3ctxq1tqvaCgkFb8cCA/edit?usp=sharing"",""หนองคาย!J361"")"),2808)</f>
        <v>2808</v>
      </c>
      <c r="K466" s="211">
        <f t="shared" ca="1" si="117"/>
        <v>42.922653622745337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IFERROR(__xludf.DUMMYFUNCTION("IMPORTRANGE(""https://docs.google.com/spreadsheets/d/1XL5vhW3sbDhbH9Cz0tuDiY8C3ctxq1tqvaCgkFb8cCA/edit?usp=sharing"",""หนองคาย!I362"")"),0)</f>
        <v>0</v>
      </c>
      <c r="J467" s="198">
        <f ca="1">IFERROR(__xludf.DUMMYFUNCTION("IMPORTRANGE(""https://docs.google.com/spreadsheets/d/1XL5vhW3sbDhbH9Cz0tuDiY8C3ctxq1tqvaCgkFb8cCA/edit?usp=sharing"",""หนองคาย!J362"")"),23783.025)</f>
        <v>23783.025000000001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IFERROR(__xludf.DUMMYFUNCTION("IMPORTRANGE(""https://docs.google.com/spreadsheets/d/1XL5vhW3sbDhbH9Cz0tuDiY8C3ctxq1tqvaCgkFb8cCA/edit?usp=sharing"",""หนองคาย!I363"")"),0)</f>
        <v>0</v>
      </c>
      <c r="J468" s="198">
        <f ca="1">IFERROR(__xludf.DUMMYFUNCTION("IMPORTRANGE(""https://docs.google.com/spreadsheets/d/1XL5vhW3sbDhbH9Cz0tuDiY8C3ctxq1tqvaCgkFb8cCA/edit?usp=sharing"",""หนองคาย!J363"")"),2599)</f>
        <v>2599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IFERROR(__xludf.DUMMYFUNCTION("IMPORTRANGE(""https://docs.google.com/spreadsheets/d/1XL5vhW3sbDhbH9Cz0tuDiY8C3ctxq1tqvaCgkFb8cCA/edit?usp=sharing"",""หนองคาย!I364"")"),0)</f>
        <v>0</v>
      </c>
      <c r="J469" s="198">
        <f ca="1">IFERROR(__xludf.DUMMYFUNCTION("IMPORTRANGE(""https://docs.google.com/spreadsheets/d/1XL5vhW3sbDhbH9Cz0tuDiY8C3ctxq1tqvaCgkFb8cCA/edit?usp=sharing"",""หนองคาย!J364"")"),1351)</f>
        <v>1351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IFERROR(__xludf.DUMMYFUNCTION("IMPORTRANGE(""https://docs.google.com/spreadsheets/d/1XL5vhW3sbDhbH9Cz0tuDiY8C3ctxq1tqvaCgkFb8cCA/edit?usp=sharing"",""หนองคาย!I365"")"),0)</f>
        <v>0</v>
      </c>
      <c r="J470" s="198">
        <f ca="1">IFERROR(__xludf.DUMMYFUNCTION("IMPORTRANGE(""https://docs.google.com/spreadsheets/d/1XL5vhW3sbDhbH9Cz0tuDiY8C3ctxq1tqvaCgkFb8cCA/edit?usp=sharing"",""หนองคาย!J365"")"),137)</f>
        <v>137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IFERROR(__xludf.DUMMYFUNCTION("IMPORTRANGE(""https://docs.google.com/spreadsheets/d/1XL5vhW3sbDhbH9Cz0tuDiY8C3ctxq1tqvaCgkFb8cCA/edit?usp=sharing"",""หนองคาย!I366"")"),0)</f>
        <v>0</v>
      </c>
      <c r="J471" s="198">
        <f ca="1">IFERROR(__xludf.DUMMYFUNCTION("IMPORTRANGE(""https://docs.google.com/spreadsheets/d/1XL5vhW3sbDhbH9Cz0tuDiY8C3ctxq1tqvaCgkFb8cCA/edit?usp=sharing"",""หนองคาย!J366"")"),1015.075)</f>
        <v>1015.075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IFERROR(__xludf.DUMMYFUNCTION("IMPORTRANGE(""https://docs.google.com/spreadsheets/d/1XL5vhW3sbDhbH9Cz0tuDiY8C3ctxq1tqvaCgkFb8cCA/edit?usp=sharing"",""หนองคาย!I367"")"),0)</f>
        <v>0</v>
      </c>
      <c r="J472" s="198">
        <f ca="1">IFERROR(__xludf.DUMMYFUNCTION("IMPORTRANGE(""https://docs.google.com/spreadsheets/d/1XL5vhW3sbDhbH9Cz0tuDiY8C3ctxq1tqvaCgkFb8cCA/edit?usp=sharing"",""หนองคาย!J367"")"),72)</f>
        <v>72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IFERROR(__xludf.DUMMYFUNCTION("IMPORTRANGE(""https://docs.google.com/spreadsheets/d/1XL5vhW3sbDhbH9Cz0tuDiY8C3ctxq1tqvaCgkFb8cCA/edit?usp=sharing"",""หนองคาย!I368"")"),50182)</f>
        <v>50182</v>
      </c>
      <c r="J473" s="428">
        <f ca="1">IFERROR(__xludf.DUMMYFUNCTION("IMPORTRANGE(""https://docs.google.com/spreadsheets/d/1XL5vhW3sbDhbH9Cz0tuDiY8C3ctxq1tqvaCgkFb8cCA/edit?usp=sharing"",""หนองคาย!J368"")"),0)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IFERROR(__xludf.DUMMYFUNCTION("IMPORTRANGE(""https://docs.google.com/spreadsheets/d/1XL5vhW3sbDhbH9Cz0tuDiY8C3ctxq1tqvaCgkFb8cCA/edit?usp=sharing"",""หนองคาย!I369"")"),6542)</f>
        <v>6542</v>
      </c>
      <c r="J474" s="428">
        <f ca="1">IFERROR(__xludf.DUMMYFUNCTION("IMPORTRANGE(""https://docs.google.com/spreadsheets/d/1XL5vhW3sbDhbH9Cz0tuDiY8C3ctxq1tqvaCgkFb8cCA/edit?usp=sharing"",""หนองคาย!J369"")"),0)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IFERROR(__xludf.DUMMYFUNCTION("IMPORTRANGE(""https://docs.google.com/spreadsheets/d/1XL5vhW3sbDhbH9Cz0tuDiY8C3ctxq1tqvaCgkFb8cCA/edit?usp=sharing"",""หนองคาย!I370"")"),0)</f>
        <v>0</v>
      </c>
      <c r="J475" s="198">
        <f ca="1">IFERROR(__xludf.DUMMYFUNCTION("IMPORTRANGE(""https://docs.google.com/spreadsheets/d/1XL5vhW3sbDhbH9Cz0tuDiY8C3ctxq1tqvaCgkFb8cCA/edit?usp=sharing"",""หนองคาย!J370"")"),0)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IFERROR(__xludf.DUMMYFUNCTION("IMPORTRANGE(""https://docs.google.com/spreadsheets/d/1XL5vhW3sbDhbH9Cz0tuDiY8C3ctxq1tqvaCgkFb8cCA/edit?usp=sharing"",""หนองคาย!I371"")"),0)</f>
        <v>0</v>
      </c>
      <c r="J476" s="198">
        <f ca="1">IFERROR(__xludf.DUMMYFUNCTION("IMPORTRANGE(""https://docs.google.com/spreadsheets/d/1XL5vhW3sbDhbH9Cz0tuDiY8C3ctxq1tqvaCgkFb8cCA/edit?usp=sharing"",""หนองคาย!J371"")"),0)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IFERROR(__xludf.DUMMYFUNCTION("IMPORTRANGE(""https://docs.google.com/spreadsheets/d/1XL5vhW3sbDhbH9Cz0tuDiY8C3ctxq1tqvaCgkFb8cCA/edit?usp=sharing"",""หนองคาย!I372"")"),0)</f>
        <v>0</v>
      </c>
      <c r="J477" s="198">
        <f ca="1">IFERROR(__xludf.DUMMYFUNCTION("IMPORTRANGE(""https://docs.google.com/spreadsheets/d/1XL5vhW3sbDhbH9Cz0tuDiY8C3ctxq1tqvaCgkFb8cCA/edit?usp=sharing"",""หนองคาย!J372"")"),0)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IFERROR(__xludf.DUMMYFUNCTION("IMPORTRANGE(""https://docs.google.com/spreadsheets/d/1XL5vhW3sbDhbH9Cz0tuDiY8C3ctxq1tqvaCgkFb8cCA/edit?usp=sharing"",""หนองคาย!I373"")"),0)</f>
        <v>0</v>
      </c>
      <c r="J478" s="198">
        <f ca="1">IFERROR(__xludf.DUMMYFUNCTION("IMPORTRANGE(""https://docs.google.com/spreadsheets/d/1XL5vhW3sbDhbH9Cz0tuDiY8C3ctxq1tqvaCgkFb8cCA/edit?usp=sharing"",""หนองคาย!J373"")"),0)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IFERROR(__xludf.DUMMYFUNCTION("IMPORTRANGE(""https://docs.google.com/spreadsheets/d/1XL5vhW3sbDhbH9Cz0tuDiY8C3ctxq1tqvaCgkFb8cCA/edit?usp=sharing"",""หนองคาย!I374"")"),0)</f>
        <v>0</v>
      </c>
      <c r="J479" s="198">
        <f ca="1">IFERROR(__xludf.DUMMYFUNCTION("IMPORTRANGE(""https://docs.google.com/spreadsheets/d/1XL5vhW3sbDhbH9Cz0tuDiY8C3ctxq1tqvaCgkFb8cCA/edit?usp=sharing"",""หนองคาย!J374"")"),0)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IFERROR(__xludf.DUMMYFUNCTION("IMPORTRANGE(""https://docs.google.com/spreadsheets/d/1XL5vhW3sbDhbH9Cz0tuDiY8C3ctxq1tqvaCgkFb8cCA/edit?usp=sharing"",""หนองคาย!I375"")"),0)</f>
        <v>0</v>
      </c>
      <c r="J480" s="198">
        <f ca="1">IFERROR(__xludf.DUMMYFUNCTION("IMPORTRANGE(""https://docs.google.com/spreadsheets/d/1XL5vhW3sbDhbH9Cz0tuDiY8C3ctxq1tqvaCgkFb8cCA/edit?usp=sharing"",""หนองคาย!J375"")"),0)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IFERROR(__xludf.DUMMYFUNCTION("IMPORTRANGE(""https://docs.google.com/spreadsheets/d/1XL5vhW3sbDhbH9Cz0tuDiY8C3ctxq1tqvaCgkFb8cCA/edit?usp=sharing"",""หนองคาย!I376"")"),50182)</f>
        <v>50182</v>
      </c>
      <c r="J481" s="428">
        <f ca="1">IFERROR(__xludf.DUMMYFUNCTION("IMPORTRANGE(""https://docs.google.com/spreadsheets/d/1XL5vhW3sbDhbH9Cz0tuDiY8C3ctxq1tqvaCgkFb8cCA/edit?usp=sharing"",""หนองคาย!J376"")"),0)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IFERROR(__xludf.DUMMYFUNCTION("IMPORTRANGE(""https://docs.google.com/spreadsheets/d/1XL5vhW3sbDhbH9Cz0tuDiY8C3ctxq1tqvaCgkFb8cCA/edit?usp=sharing"",""หนองคาย!I377"")"),6542)</f>
        <v>6542</v>
      </c>
      <c r="J482" s="428">
        <f ca="1">IFERROR(__xludf.DUMMYFUNCTION("IMPORTRANGE(""https://docs.google.com/spreadsheets/d/1XL5vhW3sbDhbH9Cz0tuDiY8C3ctxq1tqvaCgkFb8cCA/edit?usp=sharing"",""หนองคาย!J377"")"),0)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IFERROR(__xludf.DUMMYFUNCTION("IMPORTRANGE(""https://docs.google.com/spreadsheets/d/1XL5vhW3sbDhbH9Cz0tuDiY8C3ctxq1tqvaCgkFb8cCA/edit?usp=sharing"",""หนองคาย!I378"")"),0)</f>
        <v>0</v>
      </c>
      <c r="J483" s="198">
        <f ca="1">IFERROR(__xludf.DUMMYFUNCTION("IMPORTRANGE(""https://docs.google.com/spreadsheets/d/1XL5vhW3sbDhbH9Cz0tuDiY8C3ctxq1tqvaCgkFb8cCA/edit?usp=sharing"",""หนองคาย!J378"")"),0)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IFERROR(__xludf.DUMMYFUNCTION("IMPORTRANGE(""https://docs.google.com/spreadsheets/d/1XL5vhW3sbDhbH9Cz0tuDiY8C3ctxq1tqvaCgkFb8cCA/edit?usp=sharing"",""หนองคาย!I379"")"),0)</f>
        <v>0</v>
      </c>
      <c r="J484" s="198">
        <f ca="1">IFERROR(__xludf.DUMMYFUNCTION("IMPORTRANGE(""https://docs.google.com/spreadsheets/d/1XL5vhW3sbDhbH9Cz0tuDiY8C3ctxq1tqvaCgkFb8cCA/edit?usp=sharing"",""หนองคาย!J379"")"),0)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IFERROR(__xludf.DUMMYFUNCTION("IMPORTRANGE(""https://docs.google.com/spreadsheets/d/1XL5vhW3sbDhbH9Cz0tuDiY8C3ctxq1tqvaCgkFb8cCA/edit?usp=sharing"",""หนองคาย!I380"")"),0)</f>
        <v>0</v>
      </c>
      <c r="J485" s="198">
        <f ca="1">IFERROR(__xludf.DUMMYFUNCTION("IMPORTRANGE(""https://docs.google.com/spreadsheets/d/1XL5vhW3sbDhbH9Cz0tuDiY8C3ctxq1tqvaCgkFb8cCA/edit?usp=sharing"",""หนองคาย!J380"")"),0)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IFERROR(__xludf.DUMMYFUNCTION("IMPORTRANGE(""https://docs.google.com/spreadsheets/d/1XL5vhW3sbDhbH9Cz0tuDiY8C3ctxq1tqvaCgkFb8cCA/edit?usp=sharing"",""หนองคาย!I381"")"),0)</f>
        <v>0</v>
      </c>
      <c r="J486" s="198">
        <f ca="1">IFERROR(__xludf.DUMMYFUNCTION("IMPORTRANGE(""https://docs.google.com/spreadsheets/d/1XL5vhW3sbDhbH9Cz0tuDiY8C3ctxq1tqvaCgkFb8cCA/edit?usp=sharing"",""หนองคาย!J381"")"),0)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IFERROR(__xludf.DUMMYFUNCTION("IMPORTRANGE(""https://docs.google.com/spreadsheets/d/1XL5vhW3sbDhbH9Cz0tuDiY8C3ctxq1tqvaCgkFb8cCA/edit?usp=sharing"",""หนองคาย!I382"")"),0)</f>
        <v>0</v>
      </c>
      <c r="J487" s="428">
        <f ca="1">IFERROR(__xludf.DUMMYFUNCTION("IMPORTRANGE(""https://docs.google.com/spreadsheets/d/1XL5vhW3sbDhbH9Cz0tuDiY8C3ctxq1tqvaCgkFb8cCA/edit?usp=sharing"",""หนองคาย!J382"")"),0)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IFERROR(__xludf.DUMMYFUNCTION("IMPORTRANGE(""https://docs.google.com/spreadsheets/d/1XL5vhW3sbDhbH9Cz0tuDiY8C3ctxq1tqvaCgkFb8cCA/edit?usp=sharing"",""หนองคาย!I383"")"),0)</f>
        <v>0</v>
      </c>
      <c r="J488" s="428">
        <f ca="1">IFERROR(__xludf.DUMMYFUNCTION("IMPORTRANGE(""https://docs.google.com/spreadsheets/d/1XL5vhW3sbDhbH9Cz0tuDiY8C3ctxq1tqvaCgkFb8cCA/edit?usp=sharing"",""หนองคาย!J383"")"),0)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IFERROR(__xludf.DUMMYFUNCTION("IMPORTRANGE(""https://docs.google.com/spreadsheets/d/1XL5vhW3sbDhbH9Cz0tuDiY8C3ctxq1tqvaCgkFb8cCA/edit?usp=sharing"",""หนองคาย!I384"")"),0)</f>
        <v>0</v>
      </c>
      <c r="J489" s="198">
        <f ca="1">IFERROR(__xludf.DUMMYFUNCTION("IMPORTRANGE(""https://docs.google.com/spreadsheets/d/1XL5vhW3sbDhbH9Cz0tuDiY8C3ctxq1tqvaCgkFb8cCA/edit?usp=sharing"",""หนองคาย!J384"")"),0)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IFERROR(__xludf.DUMMYFUNCTION("IMPORTRANGE(""https://docs.google.com/spreadsheets/d/1XL5vhW3sbDhbH9Cz0tuDiY8C3ctxq1tqvaCgkFb8cCA/edit?usp=sharing"",""หนองคาย!I385"")"),0)</f>
        <v>0</v>
      </c>
      <c r="J490" s="198">
        <f ca="1">IFERROR(__xludf.DUMMYFUNCTION("IMPORTRANGE(""https://docs.google.com/spreadsheets/d/1XL5vhW3sbDhbH9Cz0tuDiY8C3ctxq1tqvaCgkFb8cCA/edit?usp=sharing"",""หนองคาย!J385"")"),0)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IFERROR(__xludf.DUMMYFUNCTION("IMPORTRANGE(""https://docs.google.com/spreadsheets/d/1XL5vhW3sbDhbH9Cz0tuDiY8C3ctxq1tqvaCgkFb8cCA/edit?usp=sharing"",""หนองคาย!I386"")"),0)</f>
        <v>0</v>
      </c>
      <c r="J491" s="198">
        <f ca="1">IFERROR(__xludf.DUMMYFUNCTION("IMPORTRANGE(""https://docs.google.com/spreadsheets/d/1XL5vhW3sbDhbH9Cz0tuDiY8C3ctxq1tqvaCgkFb8cCA/edit?usp=sharing"",""หนองคาย!J386"")"),0)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IFERROR(__xludf.DUMMYFUNCTION("IMPORTRANGE(""https://docs.google.com/spreadsheets/d/1XL5vhW3sbDhbH9Cz0tuDiY8C3ctxq1tqvaCgkFb8cCA/edit?usp=sharing"",""หนองคาย!I387"")"),0)</f>
        <v>0</v>
      </c>
      <c r="J492" s="198">
        <f ca="1">IFERROR(__xludf.DUMMYFUNCTION("IMPORTRANGE(""https://docs.google.com/spreadsheets/d/1XL5vhW3sbDhbH9Cz0tuDiY8C3ctxq1tqvaCgkFb8cCA/edit?usp=sharing"",""หนองคาย!J387"")"),0)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IFERROR(__xludf.DUMMYFUNCTION("IMPORTRANGE(""https://docs.google.com/spreadsheets/d/1XL5vhW3sbDhbH9Cz0tuDiY8C3ctxq1tqvaCgkFb8cCA/edit?usp=sharing"",""หนองคาย!I388"")"),0)</f>
        <v>0</v>
      </c>
      <c r="J493" s="198">
        <f ca="1">IFERROR(__xludf.DUMMYFUNCTION("IMPORTRANGE(""https://docs.google.com/spreadsheets/d/1XL5vhW3sbDhbH9Cz0tuDiY8C3ctxq1tqvaCgkFb8cCA/edit?usp=sharing"",""หนองคาย!J388"")"),0)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IFERROR(__xludf.DUMMYFUNCTION("IMPORTRANGE(""https://docs.google.com/spreadsheets/d/1XL5vhW3sbDhbH9Cz0tuDiY8C3ctxq1tqvaCgkFb8cCA/edit?usp=sharing"",""หนองคาย!I389"")"),0)</f>
        <v>0</v>
      </c>
      <c r="J494" s="444">
        <f ca="1">IFERROR(__xludf.DUMMYFUNCTION("IMPORTRANGE(""https://docs.google.com/spreadsheets/d/1XL5vhW3sbDhbH9Cz0tuDiY8C3ctxq1tqvaCgkFb8cCA/edit?usp=sharing"",""หนองคาย!J389"")"),0)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IFERROR(__xludf.DUMMYFUNCTION("IMPORTRANGE(""https://docs.google.com/spreadsheets/d/1XL5vhW3sbDhbH9Cz0tuDiY8C3ctxq1tqvaCgkFb8cCA/edit?usp=sharing"",""หนองคาย!I390"")"),0)</f>
        <v>0</v>
      </c>
      <c r="J495" s="444">
        <f ca="1">IFERROR(__xludf.DUMMYFUNCTION("IMPORTRANGE(""https://docs.google.com/spreadsheets/d/1XL5vhW3sbDhbH9Cz0tuDiY8C3ctxq1tqvaCgkFb8cCA/edit?usp=sharing"",""หนองคาย!J390"")"),0)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IFERROR(__xludf.DUMMYFUNCTION("IMPORTRANGE(""https://docs.google.com/spreadsheets/d/1XL5vhW3sbDhbH9Cz0tuDiY8C3ctxq1tqvaCgkFb8cCA/edit?usp=sharing"",""หนองคาย!I391"")"),0)</f>
        <v>0</v>
      </c>
      <c r="J496" s="444">
        <f ca="1">IFERROR(__xludf.DUMMYFUNCTION("IMPORTRANGE(""https://docs.google.com/spreadsheets/d/1XL5vhW3sbDhbH9Cz0tuDiY8C3ctxq1tqvaCgkFb8cCA/edit?usp=sharing"",""หนองคาย!J391"")"),0)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IFERROR(__xludf.DUMMYFUNCTION("IMPORTRANGE(""https://docs.google.com/spreadsheets/d/1XL5vhW3sbDhbH9Cz0tuDiY8C3ctxq1tqvaCgkFb8cCA/edit?usp=sharing"",""หนองคาย!I392"")"),14080)</f>
        <v>14080</v>
      </c>
      <c r="J497" s="451">
        <f ca="1">IFERROR(__xludf.DUMMYFUNCTION("IMPORTRANGE(""https://docs.google.com/spreadsheets/d/1XL5vhW3sbDhbH9Cz0tuDiY8C3ctxq1tqvaCgkFb8cCA/edit?usp=sharing"",""หนองคาย!J392"")"),0)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IFERROR(__xludf.DUMMYFUNCTION("IMPORTRANGE(""https://docs.google.com/spreadsheets/d/1XL5vhW3sbDhbH9Cz0tuDiY8C3ctxq1tqvaCgkFb8cCA/edit?usp=sharing"",""หนองคาย!I393"")"),14080)</f>
        <v>14080</v>
      </c>
      <c r="J498" s="428">
        <f ca="1">IFERROR(__xludf.DUMMYFUNCTION("IMPORTRANGE(""https://docs.google.com/spreadsheets/d/1XL5vhW3sbDhbH9Cz0tuDiY8C3ctxq1tqvaCgkFb8cCA/edit?usp=sharing"",""หนองคาย!J393"")"),0)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IFERROR(__xludf.DUMMYFUNCTION("IMPORTRANGE(""https://docs.google.com/spreadsheets/d/1XL5vhW3sbDhbH9Cz0tuDiY8C3ctxq1tqvaCgkFb8cCA/edit?usp=sharing"",""หนองคาย!I394"")"),1188)</f>
        <v>1188</v>
      </c>
      <c r="J499" s="428">
        <f ca="1">IFERROR(__xludf.DUMMYFUNCTION("IMPORTRANGE(""https://docs.google.com/spreadsheets/d/1XL5vhW3sbDhbH9Cz0tuDiY8C3ctxq1tqvaCgkFb8cCA/edit?usp=sharing"",""หนองคาย!J394"")"),0)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IFERROR(__xludf.DUMMYFUNCTION("IMPORTRANGE(""https://docs.google.com/spreadsheets/d/1XL5vhW3sbDhbH9Cz0tuDiY8C3ctxq1tqvaCgkFb8cCA/edit?usp=sharing"",""หนองคาย!I395"")"),0)</f>
        <v>0</v>
      </c>
      <c r="J500" s="170">
        <f ca="1">IFERROR(__xludf.DUMMYFUNCTION("IMPORTRANGE(""https://docs.google.com/spreadsheets/d/1XL5vhW3sbDhbH9Cz0tuDiY8C3ctxq1tqvaCgkFb8cCA/edit?usp=sharing"",""หนองคาย!J395"")"),0)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IFERROR(__xludf.DUMMYFUNCTION("IMPORTRANGE(""https://docs.google.com/spreadsheets/d/1XL5vhW3sbDhbH9Cz0tuDiY8C3ctxq1tqvaCgkFb8cCA/edit?usp=sharing"",""หนองคาย!I396"")"),0)</f>
        <v>0</v>
      </c>
      <c r="J501" s="170">
        <f ca="1">IFERROR(__xludf.DUMMYFUNCTION("IMPORTRANGE(""https://docs.google.com/spreadsheets/d/1XL5vhW3sbDhbH9Cz0tuDiY8C3ctxq1tqvaCgkFb8cCA/edit?usp=sharing"",""หนองคาย!J396"")"),0)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IFERROR(__xludf.DUMMYFUNCTION("IMPORTRANGE(""https://docs.google.com/spreadsheets/d/1XL5vhW3sbDhbH9Cz0tuDiY8C3ctxq1tqvaCgkFb8cCA/edit?usp=sharing"",""หนองคาย!I397"")"),0)</f>
        <v>0</v>
      </c>
      <c r="J502" s="198">
        <f ca="1">IFERROR(__xludf.DUMMYFUNCTION("IMPORTRANGE(""https://docs.google.com/spreadsheets/d/1XL5vhW3sbDhbH9Cz0tuDiY8C3ctxq1tqvaCgkFb8cCA/edit?usp=sharing"",""หนองคาย!J397"")"),0)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IFERROR(__xludf.DUMMYFUNCTION("IMPORTRANGE(""https://docs.google.com/spreadsheets/d/1XL5vhW3sbDhbH9Cz0tuDiY8C3ctxq1tqvaCgkFb8cCA/edit?usp=sharing"",""หนองคาย!I398"")"),0)</f>
        <v>0</v>
      </c>
      <c r="J503" s="207">
        <f ca="1">IFERROR(__xludf.DUMMYFUNCTION("IMPORTRANGE(""https://docs.google.com/spreadsheets/d/1XL5vhW3sbDhbH9Cz0tuDiY8C3ctxq1tqvaCgkFb8cCA/edit?usp=sharing"",""หนองคาย!J398"")"),0)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IFERROR(__xludf.DUMMYFUNCTION("IMPORTRANGE(""https://docs.google.com/spreadsheets/d/1XL5vhW3sbDhbH9Cz0tuDiY8C3ctxq1tqvaCgkFb8cCA/edit?usp=sharing"",""หนองคาย!I399"")"),0)</f>
        <v>0</v>
      </c>
      <c r="J504" s="198">
        <f ca="1">IFERROR(__xludf.DUMMYFUNCTION("IMPORTRANGE(""https://docs.google.com/spreadsheets/d/1XL5vhW3sbDhbH9Cz0tuDiY8C3ctxq1tqvaCgkFb8cCA/edit?usp=sharing"",""หนองคาย!J399"")"),0)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IFERROR(__xludf.DUMMYFUNCTION("IMPORTRANGE(""https://docs.google.com/spreadsheets/d/1XL5vhW3sbDhbH9Cz0tuDiY8C3ctxq1tqvaCgkFb8cCA/edit?usp=sharing"",""หนองคาย!I400"")"),0)</f>
        <v>0</v>
      </c>
      <c r="J505" s="207">
        <f ca="1">IFERROR(__xludf.DUMMYFUNCTION("IMPORTRANGE(""https://docs.google.com/spreadsheets/d/1XL5vhW3sbDhbH9Cz0tuDiY8C3ctxq1tqvaCgkFb8cCA/edit?usp=sharing"",""หนองคาย!J400"")"),0)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IFERROR(__xludf.DUMMYFUNCTION("IMPORTRANGE(""https://docs.google.com/spreadsheets/d/1XL5vhW3sbDhbH9Cz0tuDiY8C3ctxq1tqvaCgkFb8cCA/edit?usp=sharing"",""หนองคาย!I401"")"),0)</f>
        <v>0</v>
      </c>
      <c r="J506" s="198">
        <f ca="1">IFERROR(__xludf.DUMMYFUNCTION("IMPORTRANGE(""https://docs.google.com/spreadsheets/d/1XL5vhW3sbDhbH9Cz0tuDiY8C3ctxq1tqvaCgkFb8cCA/edit?usp=sharing"",""หนองคาย!J401"")"),0)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IFERROR(__xludf.DUMMYFUNCTION("IMPORTRANGE(""https://docs.google.com/spreadsheets/d/1XL5vhW3sbDhbH9Cz0tuDiY8C3ctxq1tqvaCgkFb8cCA/edit?usp=sharing"",""หนองคาย!I402"")"),0)</f>
        <v>0</v>
      </c>
      <c r="J507" s="207">
        <f ca="1">IFERROR(__xludf.DUMMYFUNCTION("IMPORTRANGE(""https://docs.google.com/spreadsheets/d/1XL5vhW3sbDhbH9Cz0tuDiY8C3ctxq1tqvaCgkFb8cCA/edit?usp=sharing"",""หนองคาย!J402"")"),0)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IFERROR(__xludf.DUMMYFUNCTION("IMPORTRANGE(""https://docs.google.com/spreadsheets/d/1XL5vhW3sbDhbH9Cz0tuDiY8C3ctxq1tqvaCgkFb8cCA/edit?usp=sharing"",""หนองคาย!I403"")"),0)</f>
        <v>0</v>
      </c>
      <c r="J508" s="170">
        <f ca="1">IFERROR(__xludf.DUMMYFUNCTION("IMPORTRANGE(""https://docs.google.com/spreadsheets/d/1XL5vhW3sbDhbH9Cz0tuDiY8C3ctxq1tqvaCgkFb8cCA/edit?usp=sharing"",""หนองคาย!J403"")"),0)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IFERROR(__xludf.DUMMYFUNCTION("IMPORTRANGE(""https://docs.google.com/spreadsheets/d/1XL5vhW3sbDhbH9Cz0tuDiY8C3ctxq1tqvaCgkFb8cCA/edit?usp=sharing"",""หนองคาย!I404"")"),0)</f>
        <v>0</v>
      </c>
      <c r="J509" s="170">
        <f ca="1">IFERROR(__xludf.DUMMYFUNCTION("IMPORTRANGE(""https://docs.google.com/spreadsheets/d/1XL5vhW3sbDhbH9Cz0tuDiY8C3ctxq1tqvaCgkFb8cCA/edit?usp=sharing"",""หนองคาย!J404"")"),0)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IFERROR(__xludf.DUMMYFUNCTION("IMPORTRANGE(""https://docs.google.com/spreadsheets/d/1XL5vhW3sbDhbH9Cz0tuDiY8C3ctxq1tqvaCgkFb8cCA/edit?usp=sharing"",""หนองคาย!I405"")"),0)</f>
        <v>0</v>
      </c>
      <c r="J510" s="207">
        <f ca="1">IFERROR(__xludf.DUMMYFUNCTION("IMPORTRANGE(""https://docs.google.com/spreadsheets/d/1XL5vhW3sbDhbH9Cz0tuDiY8C3ctxq1tqvaCgkFb8cCA/edit?usp=sharing"",""หนองคาย!J405"")"),0)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IFERROR(__xludf.DUMMYFUNCTION("IMPORTRANGE(""https://docs.google.com/spreadsheets/d/1XL5vhW3sbDhbH9Cz0tuDiY8C3ctxq1tqvaCgkFb8cCA/edit?usp=sharing"",""หนองคาย!I406"")"),0)</f>
        <v>0</v>
      </c>
      <c r="J511" s="207">
        <f ca="1">IFERROR(__xludf.DUMMYFUNCTION("IMPORTRANGE(""https://docs.google.com/spreadsheets/d/1XL5vhW3sbDhbH9Cz0tuDiY8C3ctxq1tqvaCgkFb8cCA/edit?usp=sharing"",""หนองคาย!J406"")"),0)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IFERROR(__xludf.DUMMYFUNCTION("IMPORTRANGE(""https://docs.google.com/spreadsheets/d/1XL5vhW3sbDhbH9Cz0tuDiY8C3ctxq1tqvaCgkFb8cCA/edit?usp=sharing"",""หนองคาย!I407"")"),0)</f>
        <v>0</v>
      </c>
      <c r="J512" s="207">
        <f ca="1">IFERROR(__xludf.DUMMYFUNCTION("IMPORTRANGE(""https://docs.google.com/spreadsheets/d/1XL5vhW3sbDhbH9Cz0tuDiY8C3ctxq1tqvaCgkFb8cCA/edit?usp=sharing"",""หนองคาย!J407"")"),0)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IFERROR(__xludf.DUMMYFUNCTION("IMPORTRANGE(""https://docs.google.com/spreadsheets/d/1XL5vhW3sbDhbH9Cz0tuDiY8C3ctxq1tqvaCgkFb8cCA/edit?usp=sharing"",""หนองคาย!I408"")"),0)</f>
        <v>0</v>
      </c>
      <c r="J513" s="207">
        <f ca="1">IFERROR(__xludf.DUMMYFUNCTION("IMPORTRANGE(""https://docs.google.com/spreadsheets/d/1XL5vhW3sbDhbH9Cz0tuDiY8C3ctxq1tqvaCgkFb8cCA/edit?usp=sharing"",""หนองคาย!J408"")"),0)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IFERROR(__xludf.DUMMYFUNCTION("IMPORTRANGE(""https://docs.google.com/spreadsheets/d/1XL5vhW3sbDhbH9Cz0tuDiY8C3ctxq1tqvaCgkFb8cCA/edit?usp=sharing"",""หนองคาย!I409"")"),0)</f>
        <v>0</v>
      </c>
      <c r="J514" s="207">
        <f ca="1">IFERROR(__xludf.DUMMYFUNCTION("IMPORTRANGE(""https://docs.google.com/spreadsheets/d/1XL5vhW3sbDhbH9Cz0tuDiY8C3ctxq1tqvaCgkFb8cCA/edit?usp=sharing"",""หนองคาย!J409"")"),0)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IFERROR(__xludf.DUMMYFUNCTION("IMPORTRANGE(""https://docs.google.com/spreadsheets/d/1XL5vhW3sbDhbH9Cz0tuDiY8C3ctxq1tqvaCgkFb8cCA/edit?usp=sharing"",""หนองคาย!I410"")"),0)</f>
        <v>0</v>
      </c>
      <c r="J515" s="207">
        <f ca="1">IFERROR(__xludf.DUMMYFUNCTION("IMPORTRANGE(""https://docs.google.com/spreadsheets/d/1XL5vhW3sbDhbH9Cz0tuDiY8C3ctxq1tqvaCgkFb8cCA/edit?usp=sharing"",""หนองคาย!J410"")"),0)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IFERROR(__xludf.DUMMYFUNCTION("IMPORTRANGE(""https://docs.google.com/spreadsheets/d/1XL5vhW3sbDhbH9Cz0tuDiY8C3ctxq1tqvaCgkFb8cCA/edit?usp=sharing"",""หนองคาย!I411"")"),0)</f>
        <v>0</v>
      </c>
      <c r="J516" s="276">
        <f ca="1">IFERROR(__xludf.DUMMYFUNCTION("IMPORTRANGE(""https://docs.google.com/spreadsheets/d/1XL5vhW3sbDhbH9Cz0tuDiY8C3ctxq1tqvaCgkFb8cCA/edit?usp=sharing"",""หนองคาย!J411"")"),0)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IFERROR(__xludf.DUMMYFUNCTION("IMPORTRANGE(""https://docs.google.com/spreadsheets/d/1XL5vhW3sbDhbH9Cz0tuDiY8C3ctxq1tqvaCgkFb8cCA/edit?usp=sharing"",""หนองคาย!I412"")"),0)</f>
        <v>0</v>
      </c>
      <c r="J517" s="292">
        <f ca="1">IFERROR(__xludf.DUMMYFUNCTION("IMPORTRANGE(""https://docs.google.com/spreadsheets/d/1XL5vhW3sbDhbH9Cz0tuDiY8C3ctxq1tqvaCgkFb8cCA/edit?usp=sharing"",""หนองคาย!J412"")"),0)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IFERROR(__xludf.DUMMYFUNCTION("IMPORTRANGE(""https://docs.google.com/spreadsheets/d/1XL5vhW3sbDhbH9Cz0tuDiY8C3ctxq1tqvaCgkFb8cCA/edit?usp=sharing"",""หนองคาย!I413"")"),0)</f>
        <v>0</v>
      </c>
      <c r="J518" s="292">
        <f ca="1">IFERROR(__xludf.DUMMYFUNCTION("IMPORTRANGE(""https://docs.google.com/spreadsheets/d/1XL5vhW3sbDhbH9Cz0tuDiY8C3ctxq1tqvaCgkFb8cCA/edit?usp=sharing"",""หนองคาย!J413"")"),0)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IFERROR(__xludf.DUMMYFUNCTION("IMPORTRANGE(""https://docs.google.com/spreadsheets/d/1XL5vhW3sbDhbH9Cz0tuDiY8C3ctxq1tqvaCgkFb8cCA/edit?usp=sharing"",""หนองคาย!I414"")"),0)</f>
        <v>0</v>
      </c>
      <c r="J519" s="197">
        <f ca="1">IFERROR(__xludf.DUMMYFUNCTION("IMPORTRANGE(""https://docs.google.com/spreadsheets/d/1XL5vhW3sbDhbH9Cz0tuDiY8C3ctxq1tqvaCgkFb8cCA/edit?usp=sharing"",""หนองคาย!J414"")"),0)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IFERROR(__xludf.DUMMYFUNCTION("IMPORTRANGE(""https://docs.google.com/spreadsheets/d/1XL5vhW3sbDhbH9Cz0tuDiY8C3ctxq1tqvaCgkFb8cCA/edit?usp=sharing"",""หนองคาย!I415"")"),0)</f>
        <v>0</v>
      </c>
      <c r="J520" s="197">
        <f ca="1">IFERROR(__xludf.DUMMYFUNCTION("IMPORTRANGE(""https://docs.google.com/spreadsheets/d/1XL5vhW3sbDhbH9Cz0tuDiY8C3ctxq1tqvaCgkFb8cCA/edit?usp=sharing"",""หนองคาย!J415"")"),0)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IFERROR(__xludf.DUMMYFUNCTION("IMPORTRANGE(""https://docs.google.com/spreadsheets/d/1XL5vhW3sbDhbH9Cz0tuDiY8C3ctxq1tqvaCgkFb8cCA/edit?usp=sharing"",""หนองคาย!I416"")"),0)</f>
        <v>0</v>
      </c>
      <c r="J521" s="197">
        <f ca="1">IFERROR(__xludf.DUMMYFUNCTION("IMPORTRANGE(""https://docs.google.com/spreadsheets/d/1XL5vhW3sbDhbH9Cz0tuDiY8C3ctxq1tqvaCgkFb8cCA/edit?usp=sharing"",""หนองคาย!J416"")"),0)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IFERROR(__xludf.DUMMYFUNCTION("IMPORTRANGE(""https://docs.google.com/spreadsheets/d/1XL5vhW3sbDhbH9Cz0tuDiY8C3ctxq1tqvaCgkFb8cCA/edit?usp=sharing"",""หนองคาย!I417"")"),0)</f>
        <v>0</v>
      </c>
      <c r="J522" s="197">
        <f ca="1">IFERROR(__xludf.DUMMYFUNCTION("IMPORTRANGE(""https://docs.google.com/spreadsheets/d/1XL5vhW3sbDhbH9Cz0tuDiY8C3ctxq1tqvaCgkFb8cCA/edit?usp=sharing"",""หนองคาย!J417"")"),0)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IFERROR(__xludf.DUMMYFUNCTION("IMPORTRANGE(""https://docs.google.com/spreadsheets/d/1XL5vhW3sbDhbH9Cz0tuDiY8C3ctxq1tqvaCgkFb8cCA/edit?usp=sharing"",""หนองคาย!I418"")"),0)</f>
        <v>0</v>
      </c>
      <c r="J523" s="197">
        <f ca="1">IFERROR(__xludf.DUMMYFUNCTION("IMPORTRANGE(""https://docs.google.com/spreadsheets/d/1XL5vhW3sbDhbH9Cz0tuDiY8C3ctxq1tqvaCgkFb8cCA/edit?usp=sharing"",""หนองคาย!J418"")"),0)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IFERROR(__xludf.DUMMYFUNCTION("IMPORTRANGE(""https://docs.google.com/spreadsheets/d/1XL5vhW3sbDhbH9Cz0tuDiY8C3ctxq1tqvaCgkFb8cCA/edit?usp=sharing"",""หนองคาย!I419"")"),0)</f>
        <v>0</v>
      </c>
      <c r="J524" s="197">
        <f ca="1">IFERROR(__xludf.DUMMYFUNCTION("IMPORTRANGE(""https://docs.google.com/spreadsheets/d/1XL5vhW3sbDhbH9Cz0tuDiY8C3ctxq1tqvaCgkFb8cCA/edit?usp=sharing"",""หนองคาย!J419"")"),0)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IFERROR(__xludf.DUMMYFUNCTION("IMPORTRANGE(""https://docs.google.com/spreadsheets/d/1XL5vhW3sbDhbH9Cz0tuDiY8C3ctxq1tqvaCgkFb8cCA/edit?usp=sharing"",""หนองคาย!I420"")"),0)</f>
        <v>0</v>
      </c>
      <c r="J525" s="292">
        <f ca="1">IFERROR(__xludf.DUMMYFUNCTION("IMPORTRANGE(""https://docs.google.com/spreadsheets/d/1XL5vhW3sbDhbH9Cz0tuDiY8C3ctxq1tqvaCgkFb8cCA/edit?usp=sharing"",""หนองคาย!J420"")"),0)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IFERROR(__xludf.DUMMYFUNCTION("IMPORTRANGE(""https://docs.google.com/spreadsheets/d/1XL5vhW3sbDhbH9Cz0tuDiY8C3ctxq1tqvaCgkFb8cCA/edit?usp=sharing"",""หนองคาย!I421"")"),0)</f>
        <v>0</v>
      </c>
      <c r="J526" s="292">
        <f ca="1">IFERROR(__xludf.DUMMYFUNCTION("IMPORTRANGE(""https://docs.google.com/spreadsheets/d/1XL5vhW3sbDhbH9Cz0tuDiY8C3ctxq1tqvaCgkFb8cCA/edit?usp=sharing"",""หนองคาย!J421"")"),0)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IFERROR(__xludf.DUMMYFUNCTION("IMPORTRANGE(""https://docs.google.com/spreadsheets/d/1XL5vhW3sbDhbH9Cz0tuDiY8C3ctxq1tqvaCgkFb8cCA/edit?usp=sharing"",""หนองคาย!I422"")"),0)</f>
        <v>0</v>
      </c>
      <c r="J527" s="207">
        <f ca="1">IFERROR(__xludf.DUMMYFUNCTION("IMPORTRANGE(""https://docs.google.com/spreadsheets/d/1XL5vhW3sbDhbH9Cz0tuDiY8C3ctxq1tqvaCgkFb8cCA/edit?usp=sharing"",""หนองคาย!J422"")"),0)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IFERROR(__xludf.DUMMYFUNCTION("IMPORTRANGE(""https://docs.google.com/spreadsheets/d/1XL5vhW3sbDhbH9Cz0tuDiY8C3ctxq1tqvaCgkFb8cCA/edit?usp=sharing"",""หนองคาย!I423"")"),0)</f>
        <v>0</v>
      </c>
      <c r="J528" s="207">
        <f ca="1">IFERROR(__xludf.DUMMYFUNCTION("IMPORTRANGE(""https://docs.google.com/spreadsheets/d/1XL5vhW3sbDhbH9Cz0tuDiY8C3ctxq1tqvaCgkFb8cCA/edit?usp=sharing"",""หนองคาย!J423"")"),0)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IFERROR(__xludf.DUMMYFUNCTION("IMPORTRANGE(""https://docs.google.com/spreadsheets/d/1XL5vhW3sbDhbH9Cz0tuDiY8C3ctxq1tqvaCgkFb8cCA/edit?usp=sharing"",""หนองคาย!I424"")"),0)</f>
        <v>0</v>
      </c>
      <c r="J529" s="207">
        <f ca="1">IFERROR(__xludf.DUMMYFUNCTION("IMPORTRANGE(""https://docs.google.com/spreadsheets/d/1XL5vhW3sbDhbH9Cz0tuDiY8C3ctxq1tqvaCgkFb8cCA/edit?usp=sharing"",""หนองคาย!J424"")"),0)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IFERROR(__xludf.DUMMYFUNCTION("IMPORTRANGE(""https://docs.google.com/spreadsheets/d/1XL5vhW3sbDhbH9Cz0tuDiY8C3ctxq1tqvaCgkFb8cCA/edit?usp=sharing"",""หนองคาย!I425"")"),0)</f>
        <v>0</v>
      </c>
      <c r="J530" s="207">
        <f ca="1">IFERROR(__xludf.DUMMYFUNCTION("IMPORTRANGE(""https://docs.google.com/spreadsheets/d/1XL5vhW3sbDhbH9Cz0tuDiY8C3ctxq1tqvaCgkFb8cCA/edit?usp=sharing"",""หนองคาย!J425"")"),0)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IFERROR(__xludf.DUMMYFUNCTION("IMPORTRANGE(""https://docs.google.com/spreadsheets/d/1XL5vhW3sbDhbH9Cz0tuDiY8C3ctxq1tqvaCgkFb8cCA/edit?usp=sharing"",""หนองคาย!I426"")"),0)</f>
        <v>0</v>
      </c>
      <c r="J531" s="207">
        <f ca="1">IFERROR(__xludf.DUMMYFUNCTION("IMPORTRANGE(""https://docs.google.com/spreadsheets/d/1XL5vhW3sbDhbH9Cz0tuDiY8C3ctxq1tqvaCgkFb8cCA/edit?usp=sharing"",""หนองคาย!J426"")"),0)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IFERROR(__xludf.DUMMYFUNCTION("IMPORTRANGE(""https://docs.google.com/spreadsheets/d/1XL5vhW3sbDhbH9Cz0tuDiY8C3ctxq1tqvaCgkFb8cCA/edit?usp=sharing"",""หนองคาย!I427"")"),0)</f>
        <v>0</v>
      </c>
      <c r="J532" s="474">
        <f ca="1">IFERROR(__xludf.DUMMYFUNCTION("IMPORTRANGE(""https://docs.google.com/spreadsheets/d/1XL5vhW3sbDhbH9Cz0tuDiY8C3ctxq1tqvaCgkFb8cCA/edit?usp=sharing"",""หนองคาย!J427"")"),0)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IFERROR(__xludf.DUMMYFUNCTION("IMPORTRANGE(""https://docs.google.com/spreadsheets/d/1XL5vhW3sbDhbH9Cz0tuDiY8C3ctxq1tqvaCgkFb8cCA/edit?usp=sharing"",""หนองคาย!I428"")"),22)</f>
        <v>22</v>
      </c>
      <c r="J533" s="418">
        <f ca="1">IFERROR(__xludf.DUMMYFUNCTION("IMPORTRANGE(""https://docs.google.com/spreadsheets/d/1XL5vhW3sbDhbH9Cz0tuDiY8C3ctxq1tqvaCgkFb8cCA/edit?usp=sharing"",""หนองคาย!J428"")"),22)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IFERROR(__xludf.DUMMYFUNCTION("IMPORTRANGE(""https://docs.google.com/spreadsheets/d/1XL5vhW3sbDhbH9Cz0tuDiY8C3ctxq1tqvaCgkFb8cCA/edit?usp=sharing"",""หนองคาย!L428"")"),34340)</f>
        <v>34340</v>
      </c>
      <c r="M533" s="420"/>
      <c r="N533" s="420">
        <f ca="1">IFERROR(__xludf.DUMMYFUNCTION("IMPORTRANGE(""https://docs.google.com/spreadsheets/d/1XL5vhW3sbDhbH9Cz0tuDiY8C3ctxq1tqvaCgkFb8cCA/edit?usp=sharing"",""หนองคาย!M428"")"),24290)</f>
        <v>24290</v>
      </c>
      <c r="O533" s="420">
        <f t="shared" ref="O533:O537" ca="1" si="118">+IF(L533&gt;0,N533*100/L533,0)</f>
        <v>70.733838089691318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IFERROR(__xludf.DUMMYFUNCTION("IMPORTRANGE(""https://docs.google.com/spreadsheets/d/1XL5vhW3sbDhbH9Cz0tuDiY8C3ctxq1tqvaCgkFb8cCA/edit?usp=sharing"",""หนองคาย!L429"")"),0)</f>
        <v>0</v>
      </c>
      <c r="M534" s="172"/>
      <c r="N534" s="178">
        <f ca="1">IFERROR(__xludf.DUMMYFUNCTION("IMPORTRANGE(""https://docs.google.com/spreadsheets/d/1XL5vhW3sbDhbH9Cz0tuDiY8C3ctxq1tqvaCgkFb8cCA/edit?usp=sharing"",""หนองคาย!M429"")"),0)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IFERROR(__xludf.DUMMYFUNCTION("IMPORTRANGE(""https://docs.google.com/spreadsheets/d/1XL5vhW3sbDhbH9Cz0tuDiY8C3ctxq1tqvaCgkFb8cCA/edit?usp=sharing"",""หนองคาย!L430"")"),34340)</f>
        <v>34340</v>
      </c>
      <c r="M535" s="173"/>
      <c r="N535" s="178">
        <f ca="1">IFERROR(__xludf.DUMMYFUNCTION("IMPORTRANGE(""https://docs.google.com/spreadsheets/d/1XL5vhW3sbDhbH9Cz0tuDiY8C3ctxq1tqvaCgkFb8cCA/edit?usp=sharing"",""หนองคาย!M430"")"),24290)</f>
        <v>24290</v>
      </c>
      <c r="O535" s="178">
        <f t="shared" ca="1" si="118"/>
        <v>70.733838089691318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IFERROR(__xludf.DUMMYFUNCTION("IMPORTRANGE(""https://docs.google.com/spreadsheets/d/1XL5vhW3sbDhbH9Cz0tuDiY8C3ctxq1tqvaCgkFb8cCA/edit?usp=sharing"",""หนองคาย!L431"")"),0)</f>
        <v>0</v>
      </c>
      <c r="M536" s="178"/>
      <c r="N536" s="178">
        <f ca="1">IFERROR(__xludf.DUMMYFUNCTION("IMPORTRANGE(""https://docs.google.com/spreadsheets/d/1XL5vhW3sbDhbH9Cz0tuDiY8C3ctxq1tqvaCgkFb8cCA/edit?usp=sharing"",""หนองคาย!M431"")"),0)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IFERROR(__xludf.DUMMYFUNCTION("IMPORTRANGE(""https://docs.google.com/spreadsheets/d/1XL5vhW3sbDhbH9Cz0tuDiY8C3ctxq1tqvaCgkFb8cCA/edit?usp=sharing"",""หนองคาย!L432"")"),34340)</f>
        <v>34340</v>
      </c>
      <c r="M537" s="178"/>
      <c r="N537" s="178">
        <f ca="1">IFERROR(__xludf.DUMMYFUNCTION("IMPORTRANGE(""https://docs.google.com/spreadsheets/d/1XL5vhW3sbDhbH9Cz0tuDiY8C3ctxq1tqvaCgkFb8cCA/edit?usp=sharing"",""หนองคาย!M432"")"),24290)</f>
        <v>24290</v>
      </c>
      <c r="O537" s="178">
        <f t="shared" ca="1" si="118"/>
        <v>70.733838089691318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IFERROR(__xludf.DUMMYFUNCTION("IMPORTRANGE(""https://docs.google.com/spreadsheets/d/1XL5vhW3sbDhbH9Cz0tuDiY8C3ctxq1tqvaCgkFb8cCA/edit?usp=sharing"",""หนองคาย!M433"")"),19270)</f>
        <v>19270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IFERROR(__xludf.DUMMYFUNCTION("IMPORTRANGE(""https://docs.google.com/spreadsheets/d/1XL5vhW3sbDhbH9Cz0tuDiY8C3ctxq1tqvaCgkFb8cCA/edit?usp=sharing"",""หนองคาย!M434"")"),0)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IFERROR(__xludf.DUMMYFUNCTION("IMPORTRANGE(""https://docs.google.com/spreadsheets/d/1XL5vhW3sbDhbH9Cz0tuDiY8C3ctxq1tqvaCgkFb8cCA/edit?usp=sharing"",""หนองคาย!M435"")"),0)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IFERROR(__xludf.DUMMYFUNCTION("IMPORTRANGE(""https://docs.google.com/spreadsheets/d/1XL5vhW3sbDhbH9Cz0tuDiY8C3ctxq1tqvaCgkFb8cCA/edit?usp=sharing"",""หนองคาย!M436"")"),5020)</f>
        <v>5020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IFERROR(__xludf.DUMMYFUNCTION("IMPORTRANGE(""https://docs.google.com/spreadsheets/d/1XL5vhW3sbDhbH9Cz0tuDiY8C3ctxq1tqvaCgkFb8cCA/edit?usp=sharing"",""หนองคาย!J438"")"),0)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IFERROR(__xludf.DUMMYFUNCTION("IMPORTRANGE(""https://docs.google.com/spreadsheets/d/1XL5vhW3sbDhbH9Cz0tuDiY8C3ctxq1tqvaCgkFb8cCA/edit?usp=sharing"",""หนองคาย!J439"")"),1)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IFERROR(__xludf.DUMMYFUNCTION("IMPORTRANGE(""https://docs.google.com/spreadsheets/d/1XL5vhW3sbDhbH9Cz0tuDiY8C3ctxq1tqvaCgkFb8cCA/edit?usp=sharing"",""หนองคาย!J440"")"),1)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IFERROR(__xludf.DUMMYFUNCTION("IMPORTRANGE(""https://docs.google.com/spreadsheets/d/1XL5vhW3sbDhbH9Cz0tuDiY8C3ctxq1tqvaCgkFb8cCA/edit?usp=sharing"",""หนองคาย!J441"")"),1)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IFERROR(__xludf.DUMMYFUNCTION("IMPORTRANGE(""https://docs.google.com/spreadsheets/d/1XL5vhW3sbDhbH9Cz0tuDiY8C3ctxq1tqvaCgkFb8cCA/edit?usp=sharing"",""หนองคาย!I442"")"),22)</f>
        <v>22</v>
      </c>
      <c r="J547" s="198">
        <f ca="1">IFERROR(__xludf.DUMMYFUNCTION("IMPORTRANGE(""https://docs.google.com/spreadsheets/d/1XL5vhW3sbDhbH9Cz0tuDiY8C3ctxq1tqvaCgkFb8cCA/edit?usp=sharing"",""หนองคาย!J442"")"),22)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IFERROR(__xludf.DUMMYFUNCTION("IMPORTRANGE(""https://docs.google.com/spreadsheets/d/1XL5vhW3sbDhbH9Cz0tuDiY8C3ctxq1tqvaCgkFb8cCA/edit?usp=sharing"",""หนองคาย!J166"")"),0)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IFERROR(__xludf.DUMMYFUNCTION("IMPORTRANGE(""https://docs.google.com/spreadsheets/d/1XL5vhW3sbDhbH9Cz0tuDiY8C3ctxq1tqvaCgkFb8cCA/edit?usp=sharing"",""หนองคาย!J444"")"),0)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IFERROR(__xludf.DUMMYFUNCTION("IMPORTRANGE(""https://docs.google.com/spreadsheets/d/1XL5vhW3sbDhbH9Cz0tuDiY8C3ctxq1tqvaCgkFb8cCA/edit?usp=sharing"",""หนองคาย!J445"")"),0)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IFERROR(__xludf.DUMMYFUNCTION("IMPORTRANGE(""https://docs.google.com/spreadsheets/d/1XL5vhW3sbDhbH9Cz0tuDiY8C3ctxq1tqvaCgkFb8cCA/edit?usp=sharing"",""หนองคาย!I446"")"),0)</f>
        <v>0</v>
      </c>
      <c r="J551" s="418">
        <f ca="1">IFERROR(__xludf.DUMMYFUNCTION("IMPORTRANGE(""https://docs.google.com/spreadsheets/d/1XL5vhW3sbDhbH9Cz0tuDiY8C3ctxq1tqvaCgkFb8cCA/edit?usp=sharing"",""หนองคาย!J446"")"),0)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IFERROR(__xludf.DUMMYFUNCTION("IMPORTRANGE(""https://docs.google.com/spreadsheets/d/1XL5vhW3sbDhbH9Cz0tuDiY8C3ctxq1tqvaCgkFb8cCA/edit?usp=sharing"",""หนองคาย!L446"")"),0)</f>
        <v>0</v>
      </c>
      <c r="M551" s="420"/>
      <c r="N551" s="420">
        <f ca="1">IFERROR(__xludf.DUMMYFUNCTION("IMPORTRANGE(""https://docs.google.com/spreadsheets/d/1XL5vhW3sbDhbH9Cz0tuDiY8C3ctxq1tqvaCgkFb8cCA/edit?usp=sharing"",""หนองคาย!M446"")"),0)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IFERROR(__xludf.DUMMYFUNCTION("IMPORTRANGE(""https://docs.google.com/spreadsheets/d/1XL5vhW3sbDhbH9Cz0tuDiY8C3ctxq1tqvaCgkFb8cCA/edit?usp=sharing"",""หนองคาย!L447"")"),0)</f>
        <v>0</v>
      </c>
      <c r="M552" s="172"/>
      <c r="N552" s="178">
        <f ca="1">IFERROR(__xludf.DUMMYFUNCTION("IMPORTRANGE(""https://docs.google.com/spreadsheets/d/1XL5vhW3sbDhbH9Cz0tuDiY8C3ctxq1tqvaCgkFb8cCA/edit?usp=sharing"",""หนองคาย!M447"")"),0)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IFERROR(__xludf.DUMMYFUNCTION("IMPORTRANGE(""https://docs.google.com/spreadsheets/d/1XL5vhW3sbDhbH9Cz0tuDiY8C3ctxq1tqvaCgkFb8cCA/edit?usp=sharing"",""หนองคาย!L448"")"),0)</f>
        <v>0</v>
      </c>
      <c r="M553" s="173"/>
      <c r="N553" s="178">
        <f ca="1">IFERROR(__xludf.DUMMYFUNCTION("IMPORTRANGE(""https://docs.google.com/spreadsheets/d/1XL5vhW3sbDhbH9Cz0tuDiY8C3ctxq1tqvaCgkFb8cCA/edit?usp=sharing"",""หนองคาย!M448"")"),0)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IFERROR(__xludf.DUMMYFUNCTION("IMPORTRANGE(""https://docs.google.com/spreadsheets/d/1XL5vhW3sbDhbH9Cz0tuDiY8C3ctxq1tqvaCgkFb8cCA/edit?usp=sharing"",""หนองคาย!L449"")"),0)</f>
        <v>0</v>
      </c>
      <c r="M554" s="178"/>
      <c r="N554" s="178">
        <f ca="1">IFERROR(__xludf.DUMMYFUNCTION("IMPORTRANGE(""https://docs.google.com/spreadsheets/d/1XL5vhW3sbDhbH9Cz0tuDiY8C3ctxq1tqvaCgkFb8cCA/edit?usp=sharing"",""หนองคาย!M449"")"),0)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IFERROR(__xludf.DUMMYFUNCTION("IMPORTRANGE(""https://docs.google.com/spreadsheets/d/1XL5vhW3sbDhbH9Cz0tuDiY8C3ctxq1tqvaCgkFb8cCA/edit?usp=sharing"",""หนองคาย!L450"")"),0)</f>
        <v>0</v>
      </c>
      <c r="M555" s="178"/>
      <c r="N555" s="178">
        <f ca="1">IFERROR(__xludf.DUMMYFUNCTION("IMPORTRANGE(""https://docs.google.com/spreadsheets/d/1XL5vhW3sbDhbH9Cz0tuDiY8C3ctxq1tqvaCgkFb8cCA/edit?usp=sharing"",""หนองคาย!M450"")"),0)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IFERROR(__xludf.DUMMYFUNCTION("IMPORTRANGE(""https://docs.google.com/spreadsheets/d/1XL5vhW3sbDhbH9Cz0tuDiY8C3ctxq1tqvaCgkFb8cCA/edit?usp=sharing"",""หนองคาย!M451"")"),0)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IFERROR(__xludf.DUMMYFUNCTION("IMPORTRANGE(""https://docs.google.com/spreadsheets/d/1XL5vhW3sbDhbH9Cz0tuDiY8C3ctxq1tqvaCgkFb8cCA/edit?usp=sharing"",""หนองคาย!M452"")"),0)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IFERROR(__xludf.DUMMYFUNCTION("IMPORTRANGE(""https://docs.google.com/spreadsheets/d/1XL5vhW3sbDhbH9Cz0tuDiY8C3ctxq1tqvaCgkFb8cCA/edit?usp=sharing"",""หนองคาย!M453"")"),0)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IFERROR(__xludf.DUMMYFUNCTION("IMPORTRANGE(""https://docs.google.com/spreadsheets/d/1XL5vhW3sbDhbH9Cz0tuDiY8C3ctxq1tqvaCgkFb8cCA/edit?usp=sharing"",""หนองคาย!M454"")"),0)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IFERROR(__xludf.DUMMYFUNCTION("IMPORTRANGE(""https://docs.google.com/spreadsheets/d/1XL5vhW3sbDhbH9Cz0tuDiY8C3ctxq1tqvaCgkFb8cCA/edit?usp=sharing"",""หนองคาย!I455"")"),0)</f>
        <v>0</v>
      </c>
      <c r="J560" s="170">
        <f ca="1">IFERROR(__xludf.DUMMYFUNCTION("IMPORTRANGE(""https://docs.google.com/spreadsheets/d/1XL5vhW3sbDhbH9Cz0tuDiY8C3ctxq1tqvaCgkFb8cCA/edit?usp=sharing"",""หนองคาย!J455"")"),0)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IFERROR(__xludf.DUMMYFUNCTION("IMPORTRANGE(""https://docs.google.com/spreadsheets/d/1XL5vhW3sbDhbH9Cz0tuDiY8C3ctxq1tqvaCgkFb8cCA/edit?usp=sharing"",""หนองคาย!I456"")"),0)</f>
        <v>0</v>
      </c>
      <c r="J561" s="213">
        <f ca="1">IFERROR(__xludf.DUMMYFUNCTION("IMPORTRANGE(""https://docs.google.com/spreadsheets/d/1XL5vhW3sbDhbH9Cz0tuDiY8C3ctxq1tqvaCgkFb8cCA/edit?usp=sharing"",""หนองคาย!J456"")"),0)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IFERROR(__xludf.DUMMYFUNCTION("IMPORTRANGE(""https://docs.google.com/spreadsheets/d/1XL5vhW3sbDhbH9Cz0tuDiY8C3ctxq1tqvaCgkFb8cCA/edit?usp=sharing"",""หนองคาย!J457"")"),"")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IFERROR(__xludf.DUMMYFUNCTION("IMPORTRANGE(""https://docs.google.com/spreadsheets/d/1XL5vhW3sbDhbH9Cz0tuDiY8C3ctxq1tqvaCgkFb8cCA/edit?usp=sharing"",""หนองคาย!J458"")"),"")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IFERROR(__xludf.DUMMYFUNCTION("IMPORTRANGE(""https://docs.google.com/spreadsheets/d/1XL5vhW3sbDhbH9Cz0tuDiY8C3ctxq1tqvaCgkFb8cCA/edit?usp=sharing"",""หนองคาย!I459"")"),2200)</f>
        <v>2200</v>
      </c>
      <c r="J564" s="379">
        <f ca="1">IFERROR(__xludf.DUMMYFUNCTION("IMPORTRANGE(""https://docs.google.com/spreadsheets/d/1XL5vhW3sbDhbH9Cz0tuDiY8C3ctxq1tqvaCgkFb8cCA/edit?usp=sharing"",""หนองคาย!J459"")"),2275)</f>
        <v>2275</v>
      </c>
      <c r="K564" s="380">
        <f t="shared" ca="1" si="121"/>
        <v>103.40909090909091</v>
      </c>
      <c r="L564" s="381">
        <f ca="1">IFERROR(__xludf.DUMMYFUNCTION("IMPORTRANGE(""https://docs.google.com/spreadsheets/d/1XL5vhW3sbDhbH9Cz0tuDiY8C3ctxq1tqvaCgkFb8cCA/edit?usp=sharing"",""หนองคาย!L459"")"),143040)</f>
        <v>143040</v>
      </c>
      <c r="M564" s="381"/>
      <c r="N564" s="381">
        <f ca="1">IFERROR(__xludf.DUMMYFUNCTION("IMPORTRANGE(""https://docs.google.com/spreadsheets/d/1XL5vhW3sbDhbH9Cz0tuDiY8C3ctxq1tqvaCgkFb8cCA/edit?usp=sharing"",""หนองคาย!M459"")"),73941)</f>
        <v>73941</v>
      </c>
      <c r="O564" s="381">
        <f t="shared" ref="O564:O568" ca="1" si="122">+IF(L564&gt;0,N564*100/L564,0)</f>
        <v>51.692533557046978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IFERROR(__xludf.DUMMYFUNCTION("IMPORTRANGE(""https://docs.google.com/spreadsheets/d/1XL5vhW3sbDhbH9Cz0tuDiY8C3ctxq1tqvaCgkFb8cCA/edit?usp=sharing"",""หนองคาย!L460"")"),0)</f>
        <v>0</v>
      </c>
      <c r="M565" s="172"/>
      <c r="N565" s="178">
        <f ca="1">IFERROR(__xludf.DUMMYFUNCTION("IMPORTRANGE(""https://docs.google.com/spreadsheets/d/1XL5vhW3sbDhbH9Cz0tuDiY8C3ctxq1tqvaCgkFb8cCA/edit?usp=sharing"",""หนองคาย!M460"")"),0)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IFERROR(__xludf.DUMMYFUNCTION("IMPORTRANGE(""https://docs.google.com/spreadsheets/d/1XL5vhW3sbDhbH9Cz0tuDiY8C3ctxq1tqvaCgkFb8cCA/edit?usp=sharing"",""หนองคาย!L461"")"),143040)</f>
        <v>143040</v>
      </c>
      <c r="M566" s="173"/>
      <c r="N566" s="178">
        <f ca="1">IFERROR(__xludf.DUMMYFUNCTION("IMPORTRANGE(""https://docs.google.com/spreadsheets/d/1XL5vhW3sbDhbH9Cz0tuDiY8C3ctxq1tqvaCgkFb8cCA/edit?usp=sharing"",""หนองคาย!M461"")"),73941)</f>
        <v>73941</v>
      </c>
      <c r="O566" s="178">
        <f t="shared" ca="1" si="122"/>
        <v>51.692533557046978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IFERROR(__xludf.DUMMYFUNCTION("IMPORTRANGE(""https://docs.google.com/spreadsheets/d/1XL5vhW3sbDhbH9Cz0tuDiY8C3ctxq1tqvaCgkFb8cCA/edit?usp=sharing"",""หนองคาย!L462"")"),0)</f>
        <v>0</v>
      </c>
      <c r="M567" s="178"/>
      <c r="N567" s="178">
        <f ca="1">IFERROR(__xludf.DUMMYFUNCTION("IMPORTRANGE(""https://docs.google.com/spreadsheets/d/1XL5vhW3sbDhbH9Cz0tuDiY8C3ctxq1tqvaCgkFb8cCA/edit?usp=sharing"",""หนองคาย!M462"")"),0)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IFERROR(__xludf.DUMMYFUNCTION("IMPORTRANGE(""https://docs.google.com/spreadsheets/d/1XL5vhW3sbDhbH9Cz0tuDiY8C3ctxq1tqvaCgkFb8cCA/edit?usp=sharing"",""หนองคาย!L463"")"),143040)</f>
        <v>143040</v>
      </c>
      <c r="M568" s="178"/>
      <c r="N568" s="178">
        <f ca="1">IFERROR(__xludf.DUMMYFUNCTION("IMPORTRANGE(""https://docs.google.com/spreadsheets/d/1XL5vhW3sbDhbH9Cz0tuDiY8C3ctxq1tqvaCgkFb8cCA/edit?usp=sharing"",""หนองคาย!M463"")"),73941)</f>
        <v>73941</v>
      </c>
      <c r="O568" s="178">
        <f t="shared" ca="1" si="122"/>
        <v>51.692533557046978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IFERROR(__xludf.DUMMYFUNCTION("IMPORTRANGE(""https://docs.google.com/spreadsheets/d/1XL5vhW3sbDhbH9Cz0tuDiY8C3ctxq1tqvaCgkFb8cCA/edit?usp=sharing"",""หนองคาย!M464"")"),0)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IFERROR(__xludf.DUMMYFUNCTION("IMPORTRANGE(""https://docs.google.com/spreadsheets/d/1XL5vhW3sbDhbH9Cz0tuDiY8C3ctxq1tqvaCgkFb8cCA/edit?usp=sharing"",""หนองคาย!M465"")"),0)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IFERROR(__xludf.DUMMYFUNCTION("IMPORTRANGE(""https://docs.google.com/spreadsheets/d/1XL5vhW3sbDhbH9Cz0tuDiY8C3ctxq1tqvaCgkFb8cCA/edit?usp=sharing"",""หนองคาย!M466"")"),51085.01)</f>
        <v>51085.01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IFERROR(__xludf.DUMMYFUNCTION("IMPORTRANGE(""https://docs.google.com/spreadsheets/d/1XL5vhW3sbDhbH9Cz0tuDiY8C3ctxq1tqvaCgkFb8cCA/edit?usp=sharing"",""หนองคาย!M467"")"),22855.99)</f>
        <v>22855.99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IFERROR(__xludf.DUMMYFUNCTION("IMPORTRANGE(""https://docs.google.com/spreadsheets/d/1XL5vhW3sbDhbH9Cz0tuDiY8C3ctxq1tqvaCgkFb8cCA/edit?usp=sharing"",""หนองคาย!I468"")"),2200)</f>
        <v>2200</v>
      </c>
      <c r="J573" s="428">
        <f ca="1">IFERROR(__xludf.DUMMYFUNCTION("IMPORTRANGE(""https://docs.google.com/spreadsheets/d/1XL5vhW3sbDhbH9Cz0tuDiY8C3ctxq1tqvaCgkFb8cCA/edit?usp=sharing"",""หนองคาย!J468"")"),2275)</f>
        <v>2275</v>
      </c>
      <c r="K573" s="211">
        <f ca="1">IF(I573&gt;0,J573*100/I573,0)</f>
        <v>103.40909090909091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IFERROR(__xludf.DUMMYFUNCTION("IMPORTRANGE(""https://docs.google.com/spreadsheets/d/1XL5vhW3sbDhbH9Cz0tuDiY8C3ctxq1tqvaCgkFb8cCA/edit?usp=sharing"",""หนองคาย!I470"")"),0)</f>
        <v>0</v>
      </c>
      <c r="J575" s="207">
        <f ca="1">IFERROR(__xludf.DUMMYFUNCTION("IMPORTRANGE(""https://docs.google.com/spreadsheets/d/1XL5vhW3sbDhbH9Cz0tuDiY8C3ctxq1tqvaCgkFb8cCA/edit?usp=sharing"",""หนองคาย!J470"")"),0)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IFERROR(__xludf.DUMMYFUNCTION("IMPORTRANGE(""https://docs.google.com/spreadsheets/d/1XL5vhW3sbDhbH9Cz0tuDiY8C3ctxq1tqvaCgkFb8cCA/edit?usp=sharing"",""หนองคาย!I471"")"),0)</f>
        <v>0</v>
      </c>
      <c r="J576" s="207">
        <f ca="1">IFERROR(__xludf.DUMMYFUNCTION("IMPORTRANGE(""https://docs.google.com/spreadsheets/d/1XL5vhW3sbDhbH9Cz0tuDiY8C3ctxq1tqvaCgkFb8cCA/edit?usp=sharing"",""หนองคาย!J471"")"),0)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IFERROR(__xludf.DUMMYFUNCTION("IMPORTRANGE(""https://docs.google.com/spreadsheets/d/1XL5vhW3sbDhbH9Cz0tuDiY8C3ctxq1tqvaCgkFb8cCA/edit?usp=sharing"",""หนองคาย!I472"")"),0)</f>
        <v>0</v>
      </c>
      <c r="J577" s="198">
        <f ca="1">IFERROR(__xludf.DUMMYFUNCTION("IMPORTRANGE(""https://docs.google.com/spreadsheets/d/1XL5vhW3sbDhbH9Cz0tuDiY8C3ctxq1tqvaCgkFb8cCA/edit?usp=sharing"",""หนองคาย!J472"")"),2275)</f>
        <v>2275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IFERROR(__xludf.DUMMYFUNCTION("IMPORTRANGE(""https://docs.google.com/spreadsheets/d/1XL5vhW3sbDhbH9Cz0tuDiY8C3ctxq1tqvaCgkFb8cCA/edit?usp=sharing"",""หนองคาย!I473"")"),0)</f>
        <v>0</v>
      </c>
      <c r="J578" s="207">
        <f ca="1">IFERROR(__xludf.DUMMYFUNCTION("IMPORTRANGE(""https://docs.google.com/spreadsheets/d/1XL5vhW3sbDhbH9Cz0tuDiY8C3ctxq1tqvaCgkFb8cCA/edit?usp=sharing"",""หนองคาย!J473"")"),0)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IFERROR(__xludf.DUMMYFUNCTION("IMPORTRANGE(""https://docs.google.com/spreadsheets/d/1XL5vhW3sbDhbH9Cz0tuDiY8C3ctxq1tqvaCgkFb8cCA/edit?usp=sharing"",""หนองคาย!I474"")"),0)</f>
        <v>0</v>
      </c>
      <c r="J579" s="207">
        <f ca="1">IFERROR(__xludf.DUMMYFUNCTION("IMPORTRANGE(""https://docs.google.com/spreadsheets/d/1XL5vhW3sbDhbH9Cz0tuDiY8C3ctxq1tqvaCgkFb8cCA/edit?usp=sharing"",""หนองคาย!J474"")"),0)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IFERROR(__xludf.DUMMYFUNCTION("IMPORTRANGE(""https://docs.google.com/spreadsheets/d/1XL5vhW3sbDhbH9Cz0tuDiY8C3ctxq1tqvaCgkFb8cCA/edit?usp=sharing"",""หนองคาย!I475"")"),6)</f>
        <v>6</v>
      </c>
      <c r="J580" s="379">
        <f ca="1">IFERROR(__xludf.DUMMYFUNCTION("IMPORTRANGE(""https://docs.google.com/spreadsheets/d/1XL5vhW3sbDhbH9Cz0tuDiY8C3ctxq1tqvaCgkFb8cCA/edit?usp=sharing"",""หนองคาย!J475"")"),0)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IFERROR(__xludf.DUMMYFUNCTION("IMPORTRANGE(""https://docs.google.com/spreadsheets/d/1XL5vhW3sbDhbH9Cz0tuDiY8C3ctxq1tqvaCgkFb8cCA/edit?usp=sharing"",""หนองคาย!L475"")"),115706)</f>
        <v>115706</v>
      </c>
      <c r="M580" s="381"/>
      <c r="N580" s="381">
        <f ca="1">IFERROR(__xludf.DUMMYFUNCTION("IMPORTRANGE(""https://docs.google.com/spreadsheets/d/1XL5vhW3sbDhbH9Cz0tuDiY8C3ctxq1tqvaCgkFb8cCA/edit?usp=sharing"",""หนองคาย!M475"")"),800)</f>
        <v>800</v>
      </c>
      <c r="O580" s="381">
        <f t="shared" ref="O580:O584" ca="1" si="124">+IF(L580&gt;0,N580*100/L580,0)</f>
        <v>0.69140753288507073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IFERROR(__xludf.DUMMYFUNCTION("IMPORTRANGE(""https://docs.google.com/spreadsheets/d/1XL5vhW3sbDhbH9Cz0tuDiY8C3ctxq1tqvaCgkFb8cCA/edit?usp=sharing"",""หนองคาย!L476"")"),0)</f>
        <v>0</v>
      </c>
      <c r="M581" s="172"/>
      <c r="N581" s="178">
        <f ca="1">IFERROR(__xludf.DUMMYFUNCTION("IMPORTRANGE(""https://docs.google.com/spreadsheets/d/1XL5vhW3sbDhbH9Cz0tuDiY8C3ctxq1tqvaCgkFb8cCA/edit?usp=sharing"",""หนองคาย!M476"")"),0)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IFERROR(__xludf.DUMMYFUNCTION("IMPORTRANGE(""https://docs.google.com/spreadsheets/d/1XL5vhW3sbDhbH9Cz0tuDiY8C3ctxq1tqvaCgkFb8cCA/edit?usp=sharing"",""หนองคาย!L477"")"),115706)</f>
        <v>115706</v>
      </c>
      <c r="M582" s="173"/>
      <c r="N582" s="178">
        <f ca="1">IFERROR(__xludf.DUMMYFUNCTION("IMPORTRANGE(""https://docs.google.com/spreadsheets/d/1XL5vhW3sbDhbH9Cz0tuDiY8C3ctxq1tqvaCgkFb8cCA/edit?usp=sharing"",""หนองคาย!M477"")"),800)</f>
        <v>800</v>
      </c>
      <c r="O582" s="178">
        <f t="shared" ca="1" si="124"/>
        <v>0.69140753288507073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IFERROR(__xludf.DUMMYFUNCTION("IMPORTRANGE(""https://docs.google.com/spreadsheets/d/1XL5vhW3sbDhbH9Cz0tuDiY8C3ctxq1tqvaCgkFb8cCA/edit?usp=sharing"",""หนองคาย!L478"")"),0)</f>
        <v>0</v>
      </c>
      <c r="M583" s="178"/>
      <c r="N583" s="178">
        <f ca="1">IFERROR(__xludf.DUMMYFUNCTION("IMPORTRANGE(""https://docs.google.com/spreadsheets/d/1XL5vhW3sbDhbH9Cz0tuDiY8C3ctxq1tqvaCgkFb8cCA/edit?usp=sharing"",""หนองคาย!M478"")"),0)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IFERROR(__xludf.DUMMYFUNCTION("IMPORTRANGE(""https://docs.google.com/spreadsheets/d/1XL5vhW3sbDhbH9Cz0tuDiY8C3ctxq1tqvaCgkFb8cCA/edit?usp=sharing"",""หนองคาย!L479"")"),115706)</f>
        <v>115706</v>
      </c>
      <c r="M584" s="178"/>
      <c r="N584" s="178">
        <f ca="1">IFERROR(__xludf.DUMMYFUNCTION("IMPORTRANGE(""https://docs.google.com/spreadsheets/d/1XL5vhW3sbDhbH9Cz0tuDiY8C3ctxq1tqvaCgkFb8cCA/edit?usp=sharing"",""หนองคาย!M479"")"),800)</f>
        <v>800</v>
      </c>
      <c r="O584" s="178">
        <f t="shared" ca="1" si="124"/>
        <v>0.69140753288507073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IFERROR(__xludf.DUMMYFUNCTION("IMPORTRANGE(""https://docs.google.com/spreadsheets/d/1XL5vhW3sbDhbH9Cz0tuDiY8C3ctxq1tqvaCgkFb8cCA/edit?usp=sharing"",""หนองคาย!M480"")"),0)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IFERROR(__xludf.DUMMYFUNCTION("IMPORTRANGE(""https://docs.google.com/spreadsheets/d/1XL5vhW3sbDhbH9Cz0tuDiY8C3ctxq1tqvaCgkFb8cCA/edit?usp=sharing"",""หนองคาย!M481"")"),0)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IFERROR(__xludf.DUMMYFUNCTION("IMPORTRANGE(""https://docs.google.com/spreadsheets/d/1XL5vhW3sbDhbH9Cz0tuDiY8C3ctxq1tqvaCgkFb8cCA/edit?usp=sharing"",""หนองคาย!M482"")"),0)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IFERROR(__xludf.DUMMYFUNCTION("IMPORTRANGE(""https://docs.google.com/spreadsheets/d/1XL5vhW3sbDhbH9Cz0tuDiY8C3ctxq1tqvaCgkFb8cCA/edit?usp=sharing"",""หนองคาย!M483"")"),800)</f>
        <v>800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IFERROR(__xludf.DUMMYFUNCTION("IMPORTRANGE(""https://docs.google.com/spreadsheets/d/1XL5vhW3sbDhbH9Cz0tuDiY8C3ctxq1tqvaCgkFb8cCA/edit?usp=sharing"",""หนองคาย!I484"")"),6)</f>
        <v>6</v>
      </c>
      <c r="J589" s="197">
        <f ca="1">IFERROR(__xludf.DUMMYFUNCTION("IMPORTRANGE(""https://docs.google.com/spreadsheets/d/1XL5vhW3sbDhbH9Cz0tuDiY8C3ctxq1tqvaCgkFb8cCA/edit?usp=sharing"",""หนองคาย!J484"")"),6)</f>
        <v>6</v>
      </c>
      <c r="K589" s="171">
        <f t="shared" ref="K589:K596" ca="1" si="125">IF(I589&gt;0,J589*100/I589,0)</f>
        <v>100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IFERROR(__xludf.DUMMYFUNCTION("IMPORTRANGE(""https://docs.google.com/spreadsheets/d/1XL5vhW3sbDhbH9Cz0tuDiY8C3ctxq1tqvaCgkFb8cCA/edit?usp=sharing"",""หนองคาย!I485"")"),0)</f>
        <v>0</v>
      </c>
      <c r="J590" s="197">
        <f ca="1">IFERROR(__xludf.DUMMYFUNCTION("IMPORTRANGE(""https://docs.google.com/spreadsheets/d/1XL5vhW3sbDhbH9Cz0tuDiY8C3ctxq1tqvaCgkFb8cCA/edit?usp=sharing"",""หนองคาย!J485"")"),4.33)</f>
        <v>4.33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IFERROR(__xludf.DUMMYFUNCTION("IMPORTRANGE(""https://docs.google.com/spreadsheets/d/1XL5vhW3sbDhbH9Cz0tuDiY8C3ctxq1tqvaCgkFb8cCA/edit?usp=sharing"",""หนองคาย!I486"")"),6)</f>
        <v>6</v>
      </c>
      <c r="J591" s="197">
        <f ca="1">IFERROR(__xludf.DUMMYFUNCTION("IMPORTRANGE(""https://docs.google.com/spreadsheets/d/1XL5vhW3sbDhbH9Cz0tuDiY8C3ctxq1tqvaCgkFb8cCA/edit?usp=sharing"",""หนองคาย!J486"")"),0)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IFERROR(__xludf.DUMMYFUNCTION("IMPORTRANGE(""https://docs.google.com/spreadsheets/d/1XL5vhW3sbDhbH9Cz0tuDiY8C3ctxq1tqvaCgkFb8cCA/edit?usp=sharing"",""หนองคาย!I487"")"),0)</f>
        <v>0</v>
      </c>
      <c r="J592" s="197">
        <f ca="1">IFERROR(__xludf.DUMMYFUNCTION("IMPORTRANGE(""https://docs.google.com/spreadsheets/d/1XL5vhW3sbDhbH9Cz0tuDiY8C3ctxq1tqvaCgkFb8cCA/edit?usp=sharing"",""หนองคาย!J487"")"),0)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IFERROR(__xludf.DUMMYFUNCTION("IMPORTRANGE(""https://docs.google.com/spreadsheets/d/1XL5vhW3sbDhbH9Cz0tuDiY8C3ctxq1tqvaCgkFb8cCA/edit?usp=sharing"",""หนองคาย!I488"")"),6)</f>
        <v>6</v>
      </c>
      <c r="J593" s="197">
        <f ca="1">IFERROR(__xludf.DUMMYFUNCTION("IMPORTRANGE(""https://docs.google.com/spreadsheets/d/1XL5vhW3sbDhbH9Cz0tuDiY8C3ctxq1tqvaCgkFb8cCA/edit?usp=sharing"",""หนองคาย!J488"")"),0)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IFERROR(__xludf.DUMMYFUNCTION("IMPORTRANGE(""https://docs.google.com/spreadsheets/d/1XL5vhW3sbDhbH9Cz0tuDiY8C3ctxq1tqvaCgkFb8cCA/edit?usp=sharing"",""หนองคาย!I489"")"),0)</f>
        <v>0</v>
      </c>
      <c r="J594" s="197">
        <f ca="1">IFERROR(__xludf.DUMMYFUNCTION("IMPORTRANGE(""https://docs.google.com/spreadsheets/d/1XL5vhW3sbDhbH9Cz0tuDiY8C3ctxq1tqvaCgkFb8cCA/edit?usp=sharing"",""หนองคาย!J489"")"),0)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IFERROR(__xludf.DUMMYFUNCTION("IMPORTRANGE(""https://docs.google.com/spreadsheets/d/1XL5vhW3sbDhbH9Cz0tuDiY8C3ctxq1tqvaCgkFb8cCA/edit?usp=sharing"",""หนองคาย!I490"")"),6)</f>
        <v>6</v>
      </c>
      <c r="J595" s="197">
        <f ca="1">IFERROR(__xludf.DUMMYFUNCTION("IMPORTRANGE(""https://docs.google.com/spreadsheets/d/1XL5vhW3sbDhbH9Cz0tuDiY8C3ctxq1tqvaCgkFb8cCA/edit?usp=sharing"",""หนองคาย!J490"")"),0)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IFERROR(__xludf.DUMMYFUNCTION("IMPORTRANGE(""https://docs.google.com/spreadsheets/d/1XL5vhW3sbDhbH9Cz0tuDiY8C3ctxq1tqvaCgkFb8cCA/edit?usp=sharing"",""หนองคาย!I491"")"),0)</f>
        <v>0</v>
      </c>
      <c r="J596" s="250">
        <f ca="1">IFERROR(__xludf.DUMMYFUNCTION("IMPORTRANGE(""https://docs.google.com/spreadsheets/d/1XL5vhW3sbDhbH9Cz0tuDiY8C3ctxq1tqvaCgkFb8cCA/edit?usp=sharing"",""หนองคาย!J491"")"),0)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IFERROR(__xludf.DUMMYFUNCTION("IMPORTRANGE(""https://docs.google.com/spreadsheets/d/1XL5vhW3sbDhbH9Cz0tuDiY8C3ctxq1tqvaCgkFb8cCA/edit?usp=sharing"",""หนองคาย!I492"")"),100)</f>
        <v>100</v>
      </c>
      <c r="J597" s="495">
        <f ca="1">IFERROR(__xludf.DUMMYFUNCTION("IMPORTRANGE(""https://docs.google.com/spreadsheets/d/1XL5vhW3sbDhbH9Cz0tuDiY8C3ctxq1tqvaCgkFb8cCA/edit?usp=sharing"",""หนองคาย!J492"")"),0)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IFERROR(__xludf.DUMMYFUNCTION("IMPORTRANGE(""https://docs.google.com/spreadsheets/d/1XL5vhW3sbDhbH9Cz0tuDiY8C3ctxq1tqvaCgkFb8cCA/edit?usp=sharing"",""หนองคาย!L492"")"),11300)</f>
        <v>11300</v>
      </c>
      <c r="M597" s="420"/>
      <c r="N597" s="420">
        <f ca="1">IFERROR(__xludf.DUMMYFUNCTION("IMPORTRANGE(""https://docs.google.com/spreadsheets/d/1XL5vhW3sbDhbH9Cz0tuDiY8C3ctxq1tqvaCgkFb8cCA/edit?usp=sharing"",""หนองคาย!M492"")"),2220)</f>
        <v>2220</v>
      </c>
      <c r="O597" s="420">
        <f t="shared" ref="O597:O601" ca="1" si="126">+IF(L597&gt;0,N597*100/L597,0)</f>
        <v>19.646017699115045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IFERROR(__xludf.DUMMYFUNCTION("IMPORTRANGE(""https://docs.google.com/spreadsheets/d/1XL5vhW3sbDhbH9Cz0tuDiY8C3ctxq1tqvaCgkFb8cCA/edit?usp=sharing"",""หนองคาย!L493"")"),0)</f>
        <v>0</v>
      </c>
      <c r="M598" s="172"/>
      <c r="N598" s="178">
        <f ca="1">IFERROR(__xludf.DUMMYFUNCTION("IMPORTRANGE(""https://docs.google.com/spreadsheets/d/1XL5vhW3sbDhbH9Cz0tuDiY8C3ctxq1tqvaCgkFb8cCA/edit?usp=sharing"",""หนองคาย!M493"")"),0)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IFERROR(__xludf.DUMMYFUNCTION("IMPORTRANGE(""https://docs.google.com/spreadsheets/d/1XL5vhW3sbDhbH9Cz0tuDiY8C3ctxq1tqvaCgkFb8cCA/edit?usp=sharing"",""หนองคาย!L494"")"),11300)</f>
        <v>11300</v>
      </c>
      <c r="M599" s="173"/>
      <c r="N599" s="178">
        <f ca="1">IFERROR(__xludf.DUMMYFUNCTION("IMPORTRANGE(""https://docs.google.com/spreadsheets/d/1XL5vhW3sbDhbH9Cz0tuDiY8C3ctxq1tqvaCgkFb8cCA/edit?usp=sharing"",""หนองคาย!M494"")"),2220)</f>
        <v>2220</v>
      </c>
      <c r="O599" s="178">
        <f t="shared" ca="1" si="126"/>
        <v>19.646017699115045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IFERROR(__xludf.DUMMYFUNCTION("IMPORTRANGE(""https://docs.google.com/spreadsheets/d/1XL5vhW3sbDhbH9Cz0tuDiY8C3ctxq1tqvaCgkFb8cCA/edit?usp=sharing"",""หนองคาย!L495"")"),0)</f>
        <v>0</v>
      </c>
      <c r="M600" s="178"/>
      <c r="N600" s="178">
        <f ca="1">IFERROR(__xludf.DUMMYFUNCTION("IMPORTRANGE(""https://docs.google.com/spreadsheets/d/1XL5vhW3sbDhbH9Cz0tuDiY8C3ctxq1tqvaCgkFb8cCA/edit?usp=sharing"",""หนองคาย!M495"")"),0)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IFERROR(__xludf.DUMMYFUNCTION("IMPORTRANGE(""https://docs.google.com/spreadsheets/d/1XL5vhW3sbDhbH9Cz0tuDiY8C3ctxq1tqvaCgkFb8cCA/edit?usp=sharing"",""หนองคาย!L496"")"),11300)</f>
        <v>11300</v>
      </c>
      <c r="M601" s="178"/>
      <c r="N601" s="178">
        <f ca="1">IFERROR(__xludf.DUMMYFUNCTION("IMPORTRANGE(""https://docs.google.com/spreadsheets/d/1XL5vhW3sbDhbH9Cz0tuDiY8C3ctxq1tqvaCgkFb8cCA/edit?usp=sharing"",""หนองคาย!M496"")"),2220)</f>
        <v>2220</v>
      </c>
      <c r="O601" s="178">
        <f t="shared" ca="1" si="126"/>
        <v>19.646017699115045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IFERROR(__xludf.DUMMYFUNCTION("IMPORTRANGE(""https://docs.google.com/spreadsheets/d/1XL5vhW3sbDhbH9Cz0tuDiY8C3ctxq1tqvaCgkFb8cCA/edit?usp=sharing"",""หนองคาย!M497"")"),0)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IFERROR(__xludf.DUMMYFUNCTION("IMPORTRANGE(""https://docs.google.com/spreadsheets/d/1XL5vhW3sbDhbH9Cz0tuDiY8C3ctxq1tqvaCgkFb8cCA/edit?usp=sharing"",""หนองคาย!M498"")"),0)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IFERROR(__xludf.DUMMYFUNCTION("IMPORTRANGE(""https://docs.google.com/spreadsheets/d/1XL5vhW3sbDhbH9Cz0tuDiY8C3ctxq1tqvaCgkFb8cCA/edit?usp=sharing"",""หนองคาย!M499"")"),0)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IFERROR(__xludf.DUMMYFUNCTION("IMPORTRANGE(""https://docs.google.com/spreadsheets/d/1XL5vhW3sbDhbH9Cz0tuDiY8C3ctxq1tqvaCgkFb8cCA/edit?usp=sharing"",""หนองคาย!M500"")"),2220)</f>
        <v>2220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IFERROR(__xludf.DUMMYFUNCTION("IMPORTRANGE(""https://docs.google.com/spreadsheets/d/1XL5vhW3sbDhbH9Cz0tuDiY8C3ctxq1tqvaCgkFb8cCA/edit?usp=sharing"",""หนองคาย!J502"")"),0)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IFERROR(__xludf.DUMMYFUNCTION("IMPORTRANGE(""https://docs.google.com/spreadsheets/d/1XL5vhW3sbDhbH9Cz0tuDiY8C3ctxq1tqvaCgkFb8cCA/edit?usp=sharing"",""หนองคาย!J503"")"),1)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IFERROR(__xludf.DUMMYFUNCTION("IMPORTRANGE(""https://docs.google.com/spreadsheets/d/1XL5vhW3sbDhbH9Cz0tuDiY8C3ctxq1tqvaCgkFb8cCA/edit?usp=sharing"",""หนองคาย!J166"")"),0)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IFERROR(__xludf.DUMMYFUNCTION("IMPORTRANGE(""https://docs.google.com/spreadsheets/d/1XL5vhW3sbDhbH9Cz0tuDiY8C3ctxq1tqvaCgkFb8cCA/edit?usp=sharing"",""หนองคาย!J166"")"),0)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IFERROR(__xludf.DUMMYFUNCTION("IMPORTRANGE(""https://docs.google.com/spreadsheets/d/1XL5vhW3sbDhbH9Cz0tuDiY8C3ctxq1tqvaCgkFb8cCA/edit?usp=sharing"",""หนองคาย!I506"")"),100)</f>
        <v>100</v>
      </c>
      <c r="J611" s="170">
        <f ca="1">IFERROR(__xludf.DUMMYFUNCTION("IMPORTRANGE(""https://docs.google.com/spreadsheets/d/1XL5vhW3sbDhbH9Cz0tuDiY8C3ctxq1tqvaCgkFb8cCA/edit?usp=sharing"",""หนองคาย!J506"")"),0)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IFERROR(__xludf.DUMMYFUNCTION("IMPORTRANGE(""https://docs.google.com/spreadsheets/d/1XL5vhW3sbDhbH9Cz0tuDiY8C3ctxq1tqvaCgkFb8cCA/edit?usp=sharing"",""หนองคาย!I507"")"),0)</f>
        <v>0</v>
      </c>
      <c r="J612" s="207">
        <f ca="1">IFERROR(__xludf.DUMMYFUNCTION("IMPORTRANGE(""https://docs.google.com/spreadsheets/d/1XL5vhW3sbDhbH9Cz0tuDiY8C3ctxq1tqvaCgkFb8cCA/edit?usp=sharing"",""หนองคาย!J507"")"),0)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IFERROR(__xludf.DUMMYFUNCTION("IMPORTRANGE(""https://docs.google.com/spreadsheets/d/1XL5vhW3sbDhbH9Cz0tuDiY8C3ctxq1tqvaCgkFb8cCA/edit?usp=sharing"",""หนองคาย!I508"")"),0)</f>
        <v>0</v>
      </c>
      <c r="J613" s="207">
        <f ca="1">IFERROR(__xludf.DUMMYFUNCTION("IMPORTRANGE(""https://docs.google.com/spreadsheets/d/1XL5vhW3sbDhbH9Cz0tuDiY8C3ctxq1tqvaCgkFb8cCA/edit?usp=sharing"",""หนองคาย!J508"")"),0)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IFERROR(__xludf.DUMMYFUNCTION("IMPORTRANGE(""https://docs.google.com/spreadsheets/d/1XL5vhW3sbDhbH9Cz0tuDiY8C3ctxq1tqvaCgkFb8cCA/edit?usp=sharing"",""หนองคาย!I509"")"),0)</f>
        <v>0</v>
      </c>
      <c r="J614" s="207">
        <f ca="1">IFERROR(__xludf.DUMMYFUNCTION("IMPORTRANGE(""https://docs.google.com/spreadsheets/d/1XL5vhW3sbDhbH9Cz0tuDiY8C3ctxq1tqvaCgkFb8cCA/edit?usp=sharing"",""หนองคาย!J509"")"),0)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IFERROR(__xludf.DUMMYFUNCTION("IMPORTRANGE(""https://docs.google.com/spreadsheets/d/1XL5vhW3sbDhbH9Cz0tuDiY8C3ctxq1tqvaCgkFb8cCA/edit?usp=sharing"",""หนองคาย!I510"")"),0)</f>
        <v>0</v>
      </c>
      <c r="J615" s="207">
        <f ca="1">IFERROR(__xludf.DUMMYFUNCTION("IMPORTRANGE(""https://docs.google.com/spreadsheets/d/1XL5vhW3sbDhbH9Cz0tuDiY8C3ctxq1tqvaCgkFb8cCA/edit?usp=sharing"",""หนองคาย!J510"")"),0)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IFERROR(__xludf.DUMMYFUNCTION("IMPORTRANGE(""https://docs.google.com/spreadsheets/d/1XL5vhW3sbDhbH9Cz0tuDiY8C3ctxq1tqvaCgkFb8cCA/edit?usp=sharing"",""หนองคาย!I511"")"),0)</f>
        <v>0</v>
      </c>
      <c r="J616" s="207">
        <f ca="1">IFERROR(__xludf.DUMMYFUNCTION("IMPORTRANGE(""https://docs.google.com/spreadsheets/d/1XL5vhW3sbDhbH9Cz0tuDiY8C3ctxq1tqvaCgkFb8cCA/edit?usp=sharing"",""หนองคาย!J511"")"),0)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IFERROR(__xludf.DUMMYFUNCTION("IMPORTRANGE(""https://docs.google.com/spreadsheets/d/1XL5vhW3sbDhbH9Cz0tuDiY8C3ctxq1tqvaCgkFb8cCA/edit?usp=sharing"",""หนองคาย!I512"")"),0)</f>
        <v>0</v>
      </c>
      <c r="J617" s="197">
        <f ca="1">IFERROR(__xludf.DUMMYFUNCTION("IMPORTRANGE(""https://docs.google.com/spreadsheets/d/1XL5vhW3sbDhbH9Cz0tuDiY8C3ctxq1tqvaCgkFb8cCA/edit?usp=sharing"",""หนองคาย!J512"")"),0)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IFERROR(__xludf.DUMMYFUNCTION("IMPORTRANGE(""https://docs.google.com/spreadsheets/d/1XL5vhW3sbDhbH9Cz0tuDiY8C3ctxq1tqvaCgkFb8cCA/edit?usp=sharing"",""หนองคาย!I513"")"),0)</f>
        <v>0</v>
      </c>
      <c r="J618" s="198">
        <f ca="1">IFERROR(__xludf.DUMMYFUNCTION("IMPORTRANGE(""https://docs.google.com/spreadsheets/d/1XL5vhW3sbDhbH9Cz0tuDiY8C3ctxq1tqvaCgkFb8cCA/edit?usp=sharing"",""หนองคาย!J513"")"),0)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IFERROR(__xludf.DUMMYFUNCTION("IMPORTRANGE(""https://docs.google.com/spreadsheets/d/1XL5vhW3sbDhbH9Cz0tuDiY8C3ctxq1tqvaCgkFb8cCA/edit?usp=sharing"",""หนองคาย!I514"")"),0)</f>
        <v>0</v>
      </c>
      <c r="J619" s="198">
        <f ca="1">IFERROR(__xludf.DUMMYFUNCTION("IMPORTRANGE(""https://docs.google.com/spreadsheets/d/1XL5vhW3sbDhbH9Cz0tuDiY8C3ctxq1tqvaCgkFb8cCA/edit?usp=sharing"",""หนองคาย!J514"")"),0)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IFERROR(__xludf.DUMMYFUNCTION("IMPORTRANGE(""https://docs.google.com/spreadsheets/d/1XL5vhW3sbDhbH9Cz0tuDiY8C3ctxq1tqvaCgkFb8cCA/edit?usp=sharing"",""หนองคาย!I515"")"),0)</f>
        <v>0</v>
      </c>
      <c r="J620" s="212">
        <f ca="1">IFERROR(__xludf.DUMMYFUNCTION("IMPORTRANGE(""https://docs.google.com/spreadsheets/d/1XL5vhW3sbDhbH9Cz0tuDiY8C3ctxq1tqvaCgkFb8cCA/edit?usp=sharing"",""หนองคาย!J515"")"),0)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IFERROR(__xludf.DUMMYFUNCTION("IMPORTRANGE(""https://docs.google.com/spreadsheets/d/1XL5vhW3sbDhbH9Cz0tuDiY8C3ctxq1tqvaCgkFb8cCA/edit?usp=sharing"",""หนองคาย!I516"")"),0)</f>
        <v>0</v>
      </c>
      <c r="J621" s="212">
        <f ca="1">IFERROR(__xludf.DUMMYFUNCTION("IMPORTRANGE(""https://docs.google.com/spreadsheets/d/1XL5vhW3sbDhbH9Cz0tuDiY8C3ctxq1tqvaCgkFb8cCA/edit?usp=sharing"",""หนองคาย!J516"")"),0)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IFERROR(__xludf.DUMMYFUNCTION("IMPORTRANGE(""https://docs.google.com/spreadsheets/d/1XL5vhW3sbDhbH9Cz0tuDiY8C3ctxq1tqvaCgkFb8cCA/edit?usp=sharing"",""หนองคาย!I517"")"),0)</f>
        <v>0</v>
      </c>
      <c r="J622" s="198">
        <f ca="1">IFERROR(__xludf.DUMMYFUNCTION("IMPORTRANGE(""https://docs.google.com/spreadsheets/d/1XL5vhW3sbDhbH9Cz0tuDiY8C3ctxq1tqvaCgkFb8cCA/edit?usp=sharing"",""หนองคาย!J517"")"),0)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IFERROR(__xludf.DUMMYFUNCTION("IMPORTRANGE(""https://docs.google.com/spreadsheets/d/1XL5vhW3sbDhbH9Cz0tuDiY8C3ctxq1tqvaCgkFb8cCA/edit?usp=sharing"",""หนองคาย!I518"")"),0)</f>
        <v>0</v>
      </c>
      <c r="J623" s="198">
        <f ca="1">IFERROR(__xludf.DUMMYFUNCTION("IMPORTRANGE(""https://docs.google.com/spreadsheets/d/1XL5vhW3sbDhbH9Cz0tuDiY8C3ctxq1tqvaCgkFb8cCA/edit?usp=sharing"",""หนองคาย!J518"")"),0)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IFERROR(__xludf.DUMMYFUNCTION("IMPORTRANGE(""https://docs.google.com/spreadsheets/d/1XL5vhW3sbDhbH9Cz0tuDiY8C3ctxq1tqvaCgkFb8cCA/edit?usp=sharing"",""หนองคาย!I519"")"),0)</f>
        <v>0</v>
      </c>
      <c r="J624" s="197">
        <f ca="1">IFERROR(__xludf.DUMMYFUNCTION("IMPORTRANGE(""https://docs.google.com/spreadsheets/d/1XL5vhW3sbDhbH9Cz0tuDiY8C3ctxq1tqvaCgkFb8cCA/edit?usp=sharing"",""หนองคาย!J519"")"),0)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IFERROR(__xludf.DUMMYFUNCTION("IMPORTRANGE(""https://docs.google.com/spreadsheets/d/1XL5vhW3sbDhbH9Cz0tuDiY8C3ctxq1tqvaCgkFb8cCA/edit?usp=sharing"",""หนองคาย!I520"")"),0)</f>
        <v>0</v>
      </c>
      <c r="J625" s="198">
        <f ca="1">IFERROR(__xludf.DUMMYFUNCTION("IMPORTRANGE(""https://docs.google.com/spreadsheets/d/1XL5vhW3sbDhbH9Cz0tuDiY8C3ctxq1tqvaCgkFb8cCA/edit?usp=sharing"",""หนองคาย!J520"")"),0)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IFERROR(__xludf.DUMMYFUNCTION("IMPORTRANGE(""https://docs.google.com/spreadsheets/d/1XL5vhW3sbDhbH9Cz0tuDiY8C3ctxq1tqvaCgkFb8cCA/edit?usp=sharing"",""หนองคาย!I521"")"),0)</f>
        <v>0</v>
      </c>
      <c r="J626" s="198">
        <f ca="1">IFERROR(__xludf.DUMMYFUNCTION("IMPORTRANGE(""https://docs.google.com/spreadsheets/d/1XL5vhW3sbDhbH9Cz0tuDiY8C3ctxq1tqvaCgkFb8cCA/edit?usp=sharing"",""หนองคาย!J521"")"),0)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IFERROR(__xludf.DUMMYFUNCTION("IMPORTRANGE(""https://docs.google.com/spreadsheets/d/1XL5vhW3sbDhbH9Cz0tuDiY8C3ctxq1tqvaCgkFb8cCA/edit?usp=sharing"",""หนองคาย!I523"")"),3580376.56)</f>
        <v>3580376.56</v>
      </c>
      <c r="J628" s="349">
        <f ca="1">IFERROR(__xludf.DUMMYFUNCTION("IMPORTRANGE(""https://docs.google.com/spreadsheets/d/1XL5vhW3sbDhbH9Cz0tuDiY8C3ctxq1tqvaCgkFb8cCA/edit?usp=sharing"",""หนองคาย!J523"")"),945315.61)</f>
        <v>945315.61</v>
      </c>
      <c r="K628" s="350">
        <f t="shared" ref="K628:K635" ca="1" si="129">IF(I628&gt;0,J628*100/I628,0)</f>
        <v>26.40268681683024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IFERROR(__xludf.DUMMYFUNCTION("IMPORTRANGE(""https://docs.google.com/spreadsheets/d/1XL5vhW3sbDhbH9Cz0tuDiY8C3ctxq1tqvaCgkFb8cCA/edit?usp=sharing"",""หนองคาย!I524"")"),357)</f>
        <v>357</v>
      </c>
      <c r="J629" s="349">
        <f ca="1">IFERROR(__xludf.DUMMYFUNCTION("IMPORTRANGE(""https://docs.google.com/spreadsheets/d/1XL5vhW3sbDhbH9Cz0tuDiY8C3ctxq1tqvaCgkFb8cCA/edit?usp=sharing"",""หนองคาย!J524"")"),95)</f>
        <v>95</v>
      </c>
      <c r="K629" s="350">
        <f t="shared" ca="1" si="129"/>
        <v>26.610644257703083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IFERROR(__xludf.DUMMYFUNCTION("IMPORTRANGE(""https://docs.google.com/spreadsheets/d/1XL5vhW3sbDhbH9Cz0tuDiY8C3ctxq1tqvaCgkFb8cCA/edit?usp=sharing"",""หนองคาย!I525"")"),550608.41)</f>
        <v>550608.41</v>
      </c>
      <c r="J630" s="349">
        <f ca="1">IFERROR(__xludf.DUMMYFUNCTION("IMPORTRANGE(""https://docs.google.com/spreadsheets/d/1XL5vhW3sbDhbH9Cz0tuDiY8C3ctxq1tqvaCgkFb8cCA/edit?usp=sharing"",""หนองคาย!J525"")"),172269.55)</f>
        <v>172269.55</v>
      </c>
      <c r="K630" s="350">
        <f t="shared" ca="1" si="129"/>
        <v>31.287126544253109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IFERROR(__xludf.DUMMYFUNCTION("IMPORTRANGE(""https://docs.google.com/spreadsheets/d/1XL5vhW3sbDhbH9Cz0tuDiY8C3ctxq1tqvaCgkFb8cCA/edit?usp=sharing"",""หนองคาย!I526"")"),39)</f>
        <v>39</v>
      </c>
      <c r="J631" s="349">
        <f ca="1">IFERROR(__xludf.DUMMYFUNCTION("IMPORTRANGE(""https://docs.google.com/spreadsheets/d/1XL5vhW3sbDhbH9Cz0tuDiY8C3ctxq1tqvaCgkFb8cCA/edit?usp=sharing"",""หนองคาย!J526"")"),23)</f>
        <v>23</v>
      </c>
      <c r="K631" s="350">
        <f t="shared" ca="1" si="129"/>
        <v>58.974358974358971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9">
        <f ca="1">IFERROR(__xludf.DUMMYFUNCTION("IMPORTRANGE(""https://docs.google.com/spreadsheets/d/1XL5vhW3sbDhbH9Cz0tuDiY8C3ctxq1tqvaCgkFb8cCA/edit?usp=sharing"",""หนองคาย!J527"")"),203264.77)</f>
        <v>203264.77</v>
      </c>
      <c r="K632" s="350">
        <f t="shared" ca="1" si="129"/>
        <v>33.669750172042825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IFERROR(__xludf.DUMMYFUNCTION("IMPORTRANGE(""https://docs.google.com/spreadsheets/d/1XL5vhW3sbDhbH9Cz0tuDiY8C3ctxq1tqvaCgkFb8cCA/edit?usp=sharing"",""หนองคาย!I528"")"),83)</f>
        <v>83</v>
      </c>
      <c r="J633" s="349">
        <f ca="1">IFERROR(__xludf.DUMMYFUNCTION("IMPORTRANGE(""https://docs.google.com/spreadsheets/d/1XL5vhW3sbDhbH9Cz0tuDiY8C3ctxq1tqvaCgkFb8cCA/edit?usp=sharing"",""หนองคาย!J528"")"),39)</f>
        <v>39</v>
      </c>
      <c r="K633" s="350">
        <f t="shared" ca="1" si="129"/>
        <v>46.987951807228917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IFERROR(__xludf.DUMMYFUNCTION("IMPORTRANGE(""https://docs.google.com/spreadsheets/d/1XL5vhW3sbDhbH9Cz0tuDiY8C3ctxq1tqvaCgkFb8cCA/edit?usp=sharing"",""หนองคาย!I529"")"),1800000)</f>
        <v>1800000</v>
      </c>
      <c r="J634" s="349">
        <f ca="1">IFERROR(__xludf.DUMMYFUNCTION("IMPORTRANGE(""https://docs.google.com/spreadsheets/d/1XL5vhW3sbDhbH9Cz0tuDiY8C3ctxq1tqvaCgkFb8cCA/edit?usp=sharing"",""หนองคาย!J529"")"),0)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IFERROR(__xludf.DUMMYFUNCTION("IMPORTRANGE(""https://docs.google.com/spreadsheets/d/1XL5vhW3sbDhbH9Cz0tuDiY8C3ctxq1tqvaCgkFb8cCA/edit?usp=sharing"",""หนองคาย!I530"")"),45)</f>
        <v>45</v>
      </c>
      <c r="J635" s="519">
        <f ca="1">IFERROR(__xludf.DUMMYFUNCTION("IMPORTRANGE(""https://docs.google.com/spreadsheets/d/1XL5vhW3sbDhbH9Cz0tuDiY8C3ctxq1tqvaCgkFb8cCA/edit?usp=sharing"",""หนองคาย!J530"")"),0)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K567" sqref="K567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270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7610441</v>
      </c>
      <c r="M8" s="25">
        <f t="shared" ca="1" si="0"/>
        <v>1824415</v>
      </c>
      <c r="N8" s="25">
        <f t="shared" ca="1" si="0"/>
        <v>3028001.2800000003</v>
      </c>
      <c r="O8" s="24">
        <f t="shared" ref="O8:O16" ca="1" si="1">IF(L8&gt;0,N8*100/L8,0)</f>
        <v>39.787461462482923</v>
      </c>
      <c r="P8" s="24">
        <f t="shared" ref="P8:P16" ca="1" si="2">IF(M8&gt;0,N8*100/M8,0)</f>
        <v>165.9710800448363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7610441</v>
      </c>
      <c r="M10" s="32">
        <f t="shared" ca="1" si="4"/>
        <v>1824415</v>
      </c>
      <c r="N10" s="32">
        <f t="shared" ca="1" si="4"/>
        <v>3028001.2800000003</v>
      </c>
      <c r="O10" s="31">
        <f t="shared" ca="1" si="1"/>
        <v>39.787461462482923</v>
      </c>
      <c r="P10" s="31">
        <f t="shared" ca="1" si="2"/>
        <v>165.9710800448363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6591341</v>
      </c>
      <c r="M12" s="40">
        <f t="shared" ca="1" si="6"/>
        <v>1824415</v>
      </c>
      <c r="N12" s="40">
        <f t="shared" ca="1" si="6"/>
        <v>2008901.28</v>
      </c>
      <c r="O12" s="40">
        <f t="shared" ca="1" si="1"/>
        <v>30.477884242371925</v>
      </c>
      <c r="P12" s="40">
        <f t="shared" ca="1" si="2"/>
        <v>110.11207866631221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1887000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4704341</v>
      </c>
      <c r="M14" s="40">
        <f t="shared" si="8"/>
        <v>0</v>
      </c>
      <c r="N14" s="40">
        <f t="shared" ca="1" si="8"/>
        <v>690882.28</v>
      </c>
      <c r="O14" s="43">
        <f t="shared" ca="1" si="1"/>
        <v>14.68605868494652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1019100</v>
      </c>
      <c r="M16" s="40">
        <f t="shared" si="10"/>
        <v>0</v>
      </c>
      <c r="N16" s="40">
        <f t="shared" ca="1" si="10"/>
        <v>1019100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4154805</v>
      </c>
      <c r="M18" s="25">
        <f t="shared" ca="1" si="11"/>
        <v>1824415</v>
      </c>
      <c r="N18" s="25">
        <f t="shared" ca="1" si="11"/>
        <v>2337119</v>
      </c>
      <c r="O18" s="24">
        <f t="shared" ref="O18:O20" ca="1" si="12">IF(L18&gt;0,N18*100/L18,0)</f>
        <v>56.250991322095743</v>
      </c>
      <c r="P18" s="24">
        <f t="shared" ref="P18:P26" ca="1" si="13">IF(M18&gt;0,N18*100/M18,0)</f>
        <v>128.1023780225442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4154805</v>
      </c>
      <c r="M20" s="32">
        <f t="shared" ca="1" si="15"/>
        <v>1824415</v>
      </c>
      <c r="N20" s="32">
        <f t="shared" ca="1" si="15"/>
        <v>2337119</v>
      </c>
      <c r="O20" s="31">
        <f t="shared" ca="1" si="12"/>
        <v>56.250991322095743</v>
      </c>
      <c r="P20" s="31">
        <f t="shared" ca="1" si="13"/>
        <v>128.1023780225442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3135705</v>
      </c>
      <c r="M22" s="44">
        <f t="shared" ca="1" si="18"/>
        <v>1824415</v>
      </c>
      <c r="N22" s="43">
        <f t="shared" ca="1" si="18"/>
        <v>1318019</v>
      </c>
      <c r="O22" s="43">
        <f t="shared" ca="1" si="17"/>
        <v>42.032621053319751</v>
      </c>
      <c r="P22" s="43">
        <f t="shared" ca="1" si="13"/>
        <v>72.243376644020131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1887000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1248705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1019100</v>
      </c>
      <c r="M26" s="52">
        <f t="shared" si="22"/>
        <v>0</v>
      </c>
      <c r="N26" s="52">
        <f t="shared" ca="1" si="22"/>
        <v>1019100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3455636</v>
      </c>
      <c r="M28" s="25">
        <f t="shared" si="23"/>
        <v>0</v>
      </c>
      <c r="N28" s="25">
        <f t="shared" ca="1" si="23"/>
        <v>690882.28</v>
      </c>
      <c r="O28" s="24">
        <f t="shared" ref="O28:O30" ca="1" si="24">IF(L28&gt;0,N28*100/L28,0)</f>
        <v>19.992912447954588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3455636</v>
      </c>
      <c r="M30" s="32">
        <f t="shared" si="27"/>
        <v>0</v>
      </c>
      <c r="N30" s="32">
        <f t="shared" ca="1" si="27"/>
        <v>690882.28</v>
      </c>
      <c r="O30" s="31">
        <f t="shared" ca="1" si="24"/>
        <v>19.992912447954588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3455636</v>
      </c>
      <c r="M32" s="43">
        <f t="shared" si="30"/>
        <v>0</v>
      </c>
      <c r="N32" s="43">
        <f t="shared" ca="1" si="30"/>
        <v>690882.28</v>
      </c>
      <c r="O32" s="43">
        <f t="shared" ca="1" si="29"/>
        <v>19.992912447954588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3455636</v>
      </c>
      <c r="M34" s="43">
        <f t="shared" si="32"/>
        <v>0</v>
      </c>
      <c r="N34" s="43">
        <f t="shared" ca="1" si="32"/>
        <v>690882.28</v>
      </c>
      <c r="O34" s="43">
        <f t="shared" ca="1" si="29"/>
        <v>19.992912447954588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4154805</v>
      </c>
      <c r="M37" s="57">
        <f t="shared" ca="1" si="33"/>
        <v>1824415</v>
      </c>
      <c r="N37" s="57">
        <f t="shared" ca="1" si="33"/>
        <v>2337119</v>
      </c>
      <c r="O37" s="58">
        <f t="shared" ca="1" si="29"/>
        <v>56.250991322095743</v>
      </c>
      <c r="P37" s="58">
        <f t="shared" ca="1" si="25"/>
        <v>128.1023780225442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1619300</v>
      </c>
      <c r="M41" s="81">
        <f t="shared" ca="1" si="34"/>
        <v>324500</v>
      </c>
      <c r="N41" s="81">
        <f t="shared" ca="1" si="34"/>
        <v>1148204</v>
      </c>
      <c r="O41" s="80">
        <f t="shared" ref="O41:O43" ca="1" si="35">IF(L41&gt;0,N41*100/L41,0)</f>
        <v>70.907429136046446</v>
      </c>
      <c r="P41" s="80">
        <f t="shared" ref="P41:P43" ca="1" si="36">IF(M41&gt;0,N41*100/M41,0)</f>
        <v>353.83790446841294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1619300</v>
      </c>
      <c r="M43" s="81">
        <f t="shared" ca="1" si="38"/>
        <v>324500</v>
      </c>
      <c r="N43" s="81">
        <f t="shared" ca="1" si="38"/>
        <v>1148204</v>
      </c>
      <c r="O43" s="80">
        <f t="shared" ca="1" si="35"/>
        <v>70.907429136046446</v>
      </c>
      <c r="P43" s="80">
        <f t="shared" ca="1" si="36"/>
        <v>353.83790446841294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649100</v>
      </c>
      <c r="M45" s="93">
        <f ca="1">IFERROR(__xludf.DUMMYFUNCTION("IMPORTRANGE(""https://docs.google.com/spreadsheets/d/1Yj_ptqi66GCucihVvJfMjLAmec39IyEx_6qawtMGysU/edit?usp=sharing"",""สบก!Q54"")"),324500)</f>
        <v>324500</v>
      </c>
      <c r="N45" s="93">
        <f ca="1">IFERROR(__xludf.DUMMYFUNCTION("IMPORTRANGE(""https://docs.google.com/spreadsheets/d/1Yj_ptqi66GCucihVvJfMjLAmec39IyEx_6qawtMGysU/edit?usp=sharing"",""สบก!R54"")"),178004)</f>
        <v>178004</v>
      </c>
      <c r="O45" s="94">
        <f ca="1">IF(L45&gt;0,N45*100/L45,0)</f>
        <v>27.423201355723311</v>
      </c>
      <c r="P45" s="94">
        <f ca="1">IF(M45&gt;0,N45*100/M45,0)</f>
        <v>54.854853620955318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IFERROR(__xludf.DUMMYFUNCTION("IMPORTRANGE(""https://docs.google.com/spreadsheets/d/1Yj_ptqi66GCucihVvJfMjLAmec39IyEx_6qawtMGysU/edit?usp=sharing"",""สบก!M54"")"),649100)</f>
        <v>649100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IFERROR(__xludf.DUMMYFUNCTION("IMPORTRANGE(""https://docs.google.com/spreadsheets/d/1Yj_ptqi66GCucihVvJfMjLAmec39IyEx_6qawtMGysU/edit?usp=sharing"",""สบก!N54"")"),0)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IFERROR(__xludf.DUMMYFUNCTION("IMPORTRANGE(""https://docs.google.com/spreadsheets/d/1Yj_ptqi66GCucihVvJfMjLAmec39IyEx_6qawtMGysU/edit?usp=sharing"",""สบก!O54"")"),970200)</f>
        <v>970200</v>
      </c>
      <c r="M49" s="103"/>
      <c r="N49" s="93">
        <f ca="1">IFERROR(__xludf.DUMMYFUNCTION("IMPORTRANGE(""https://docs.google.com/spreadsheets/d/1Yj_ptqi66GCucihVvJfMjLAmec39IyEx_6qawtMGysU/edit?usp=sharing"",""สบก!S54"")"),970200)</f>
        <v>970200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604800</v>
      </c>
      <c r="M53" s="127">
        <f t="shared" ca="1" si="39"/>
        <v>315540</v>
      </c>
      <c r="N53" s="127">
        <f t="shared" ca="1" si="39"/>
        <v>287168</v>
      </c>
      <c r="O53" s="126">
        <f t="shared" ref="O53:O55" ca="1" si="40">IF(L53&gt;0,N53*100/L53,0)</f>
        <v>47.481481481481481</v>
      </c>
      <c r="P53" s="126">
        <f t="shared" ref="P53:P55" ca="1" si="41">IF(M53&gt;0,N53*100/M53,0)</f>
        <v>91.008429993027832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604800</v>
      </c>
      <c r="M55" s="127">
        <f t="shared" ca="1" si="43"/>
        <v>315540</v>
      </c>
      <c r="N55" s="127">
        <f t="shared" ca="1" si="43"/>
        <v>287168</v>
      </c>
      <c r="O55" s="126">
        <f t="shared" ca="1" si="40"/>
        <v>47.481481481481481</v>
      </c>
      <c r="P55" s="126">
        <f t="shared" ca="1" si="41"/>
        <v>91.008429993027832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604800</v>
      </c>
      <c r="M57" s="93">
        <f ca="1">IFERROR(__xludf.DUMMYFUNCTION("IMPORTRANGE(""https://docs.google.com/spreadsheets/d/1Yj_ptqi66GCucihVvJfMjLAmec39IyEx_6qawtMGysU/edit?usp=sharing"",""สบก!Z54"")"),315540)</f>
        <v>315540</v>
      </c>
      <c r="N57" s="93">
        <f ca="1">IFERROR(__xludf.DUMMYFUNCTION("IMPORTRANGE(""https://docs.google.com/spreadsheets/d/1Yj_ptqi66GCucihVvJfMjLAmec39IyEx_6qawtMGysU/edit?usp=sharing"",""สบก!AA54"")"),287168)</f>
        <v>287168</v>
      </c>
      <c r="O57" s="94">
        <f ca="1">IF(L57&gt;0,N57*100/L57,0)</f>
        <v>47.481481481481481</v>
      </c>
      <c r="P57" s="94">
        <f ca="1">IF(M57&gt;0,N57*100/M57,0)</f>
        <v>91.008429993027832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IFERROR(__xludf.DUMMYFUNCTION("IMPORTRANGE(""https://docs.google.com/spreadsheets/d/1Yj_ptqi66GCucihVvJfMjLAmec39IyEx_6qawtMGysU/edit?usp=sharing"",""สบก!V54"")"),604800)</f>
        <v>604800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IFERROR(__xludf.DUMMYFUNCTION("IMPORTRANGE(""https://docs.google.com/spreadsheets/d/1Yj_ptqi66GCucihVvJfMjLAmec39IyEx_6qawtMGysU/edit?usp=sharing"",""สบก!W54"")"),0)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IFERROR(__xludf.DUMMYFUNCTION("IMPORTRANGE(""https://docs.google.com/spreadsheets/d/1Yj_ptqi66GCucihVvJfMjLAmec39IyEx_6qawtMGysU/edit?usp=sharing"",""สบก!X54"")"),0)</f>
        <v>0</v>
      </c>
      <c r="M61" s="103"/>
      <c r="N61" s="93">
        <f ca="1">IFERROR(__xludf.DUMMYFUNCTION("IMPORTRANGE(""https://docs.google.com/spreadsheets/d/1Yj_ptqi66GCucihVvJfMjLAmec39IyEx_6qawtMGysU/edit?usp=sharing"",""สบก!AB54"")"),0)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IFERROR(__xludf.DUMMYFUNCTION("IMPORTRANGE(""https://docs.google.com/spreadsheets/d/1XL5vhW3sbDhbH9Cz0tuDiY8C3ctxq1tqvaCgkFb8cCA/edit?usp=sharing"",""หนองบัวลำภู!I9"")"),1)</f>
        <v>1</v>
      </c>
      <c r="J64" s="148">
        <f ca="1">IFERROR(__xludf.DUMMYFUNCTION("IMPORTRANGE(""https://docs.google.com/spreadsheets/d/1XL5vhW3sbDhbH9Cz0tuDiY8C3ctxq1tqvaCgkFb8cCA/edit?usp=sharing"",""หนองบัวลำภู!J9"")"),1)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IFERROR(__xludf.DUMMYFUNCTION("IMPORTRANGE(""https://docs.google.com/spreadsheets/d/1XL5vhW3sbDhbH9Cz0tuDiY8C3ctxq1tqvaCgkFb8cCA/edit?usp=sharing"",""หนองบัวลำภู!I10"")"),30)</f>
        <v>30</v>
      </c>
      <c r="J65" s="148">
        <f ca="1">IFERROR(__xludf.DUMMYFUNCTION("IMPORTRANGE(""https://docs.google.com/spreadsheets/d/1XL5vhW3sbDhbH9Cz0tuDiY8C3ctxq1tqvaCgkFb8cCA/edit?usp=sharing"",""หนองบัวลำภู!J10"")"),30)</f>
        <v>30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614000</v>
      </c>
      <c r="M66" s="158">
        <f t="shared" ca="1" si="45"/>
        <v>343620</v>
      </c>
      <c r="N66" s="158">
        <f t="shared" ca="1" si="45"/>
        <v>262537</v>
      </c>
      <c r="O66" s="157">
        <f t="shared" ref="O66:O68" ca="1" si="46">IF(L66&gt;0,N66*100/L66,0)</f>
        <v>42.75846905537459</v>
      </c>
      <c r="P66" s="157">
        <f t="shared" ref="P66:P68" ca="1" si="47">IF(M66&gt;0,N66*100/M66,0)</f>
        <v>76.40329433676736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614000</v>
      </c>
      <c r="M68" s="163">
        <f t="shared" ca="1" si="49"/>
        <v>343620</v>
      </c>
      <c r="N68" s="163">
        <f t="shared" ca="1" si="49"/>
        <v>262537</v>
      </c>
      <c r="O68" s="162">
        <f t="shared" ca="1" si="46"/>
        <v>42.75846905537459</v>
      </c>
      <c r="P68" s="162">
        <f t="shared" ca="1" si="47"/>
        <v>76.40329433676736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614000</v>
      </c>
      <c r="M70" s="176">
        <f ca="1">IFERROR(__xludf.DUMMYFUNCTION("IMPORTRANGE(""https://docs.google.com/spreadsheets/d/1Yj_ptqi66GCucihVvJfMjLAmec39IyEx_6qawtMGysU/edit?usp=sharing"",""สบก!AI54"")"),343620)</f>
        <v>343620</v>
      </c>
      <c r="N70" s="177">
        <f ca="1">IFERROR(__xludf.DUMMYFUNCTION("IMPORTRANGE(""https://docs.google.com/spreadsheets/d/1Yj_ptqi66GCucihVvJfMjLAmec39IyEx_6qawtMGysU/edit?usp=sharing"",""สบก!AJ54"")"),262537)</f>
        <v>262537</v>
      </c>
      <c r="O70" s="178">
        <f ca="1">IF(L70&gt;0,N70*100/L70,0)</f>
        <v>42.75846905537459</v>
      </c>
      <c r="P70" s="178">
        <f ca="1">IF(M70&gt;0,N70*100/M70,0)</f>
        <v>76.40329433676736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IFERROR(__xludf.DUMMYFUNCTION("IMPORTRANGE(""https://docs.google.com/spreadsheets/d/1Yj_ptqi66GCucihVvJfMjLAmec39IyEx_6qawtMGysU/edit?usp=sharing"",""สบก!AE54"")"),232000)</f>
        <v>232000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IFERROR(__xludf.DUMMYFUNCTION("IMPORTRANGE(""https://docs.google.com/spreadsheets/d/1Yj_ptqi66GCucihVvJfMjLAmec39IyEx_6qawtMGysU/edit?usp=sharing"",""สบก!AF54"")"),382000)</f>
        <v>382000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IFERROR(__xludf.DUMMYFUNCTION("IMPORTRANGE(""https://docs.google.com/spreadsheets/d/1Yj_ptqi66GCucihVvJfMjLAmec39IyEx_6qawtMGysU/edit?usp=sharing"",""สบก!AG54"")"),0)</f>
        <v>0</v>
      </c>
      <c r="M74" s="103"/>
      <c r="N74" s="93">
        <f ca="1">IFERROR(__xludf.DUMMYFUNCTION("IMPORTRANGE(""https://docs.google.com/spreadsheets/d/1Yj_ptqi66GCucihVvJfMjLAmec39IyEx_6qawtMGysU/edit?usp=sharing"",""สบก!AK54"")"),0)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IFERROR(__xludf.DUMMYFUNCTION("IMPORTRANGE(""https://docs.google.com/spreadsheets/d/1XL5vhW3sbDhbH9Cz0tuDiY8C3ctxq1tqvaCgkFb8cCA/edit?usp=sharing"",""หนองบัวลำภู!J16"")"),0)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IFERROR(__xludf.DUMMYFUNCTION("IMPORTRANGE(""https://docs.google.com/spreadsheets/d/1XL5vhW3sbDhbH9Cz0tuDiY8C3ctxq1tqvaCgkFb8cCA/edit?usp=sharing"",""หนองบัวลำภู!J17"")"),1)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IFERROR(__xludf.DUMMYFUNCTION("IMPORTRANGE(""https://docs.google.com/spreadsheets/d/1XL5vhW3sbDhbH9Cz0tuDiY8C3ctxq1tqvaCgkFb8cCA/edit?usp=sharing"",""หนองบัวลำภู!J18"")"),1)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IFERROR(__xludf.DUMMYFUNCTION("IMPORTRANGE(""https://docs.google.com/spreadsheets/d/1XL5vhW3sbDhbH9Cz0tuDiY8C3ctxq1tqvaCgkFb8cCA/edit?usp=sharing"",""หนองบัวลำภู!J19"")"),1)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IFERROR(__xludf.DUMMYFUNCTION("IMPORTRANGE(""https://docs.google.com/spreadsheets/d/1XL5vhW3sbDhbH9Cz0tuDiY8C3ctxq1tqvaCgkFb8cCA/edit?usp=sharing"",""หนองบัวลำภู!I20"")"),1)</f>
        <v>1</v>
      </c>
      <c r="J80" s="210">
        <f ca="1">IFERROR(__xludf.DUMMYFUNCTION("IMPORTRANGE(""https://docs.google.com/spreadsheets/d/1XL5vhW3sbDhbH9Cz0tuDiY8C3ctxq1tqvaCgkFb8cCA/edit?usp=sharing"",""หนองบัวลำภู!J20"")"),1)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IFERROR(__xludf.DUMMYFUNCTION("IMPORTRANGE(""https://docs.google.com/spreadsheets/d/1XL5vhW3sbDhbH9Cz0tuDiY8C3ctxq1tqvaCgkFb8cCA/edit?usp=sharing"",""หนองบัวลำภู!I21"")"),30)</f>
        <v>30</v>
      </c>
      <c r="J81" s="210">
        <f ca="1">IFERROR(__xludf.DUMMYFUNCTION("IMPORTRANGE(""https://docs.google.com/spreadsheets/d/1XL5vhW3sbDhbH9Cz0tuDiY8C3ctxq1tqvaCgkFb8cCA/edit?usp=sharing"",""หนองบัวลำภู!J21"")"),30)</f>
        <v>30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IFERROR(__xludf.DUMMYFUNCTION("IMPORTRANGE(""https://docs.google.com/spreadsheets/d/1XL5vhW3sbDhbH9Cz0tuDiY8C3ctxq1tqvaCgkFb8cCA/edit?usp=sharing"",""หนองบัวลำภู!I22"")"),1)</f>
        <v>1</v>
      </c>
      <c r="J82" s="213">
        <f ca="1">IFERROR(__xludf.DUMMYFUNCTION("IMPORTRANGE(""https://docs.google.com/spreadsheets/d/1XL5vhW3sbDhbH9Cz0tuDiY8C3ctxq1tqvaCgkFb8cCA/edit?usp=sharing"",""หนองบัวลำภู!J22"")"),1)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IFERROR(__xludf.DUMMYFUNCTION("IMPORTRANGE(""https://docs.google.com/spreadsheets/d/1XL5vhW3sbDhbH9Cz0tuDiY8C3ctxq1tqvaCgkFb8cCA/edit?usp=sharing"",""หนองบัวลำภู!I23"")"),30)</f>
        <v>30</v>
      </c>
      <c r="J83" s="213">
        <f ca="1">IFERROR(__xludf.DUMMYFUNCTION("IMPORTRANGE(""https://docs.google.com/spreadsheets/d/1XL5vhW3sbDhbH9Cz0tuDiY8C3ctxq1tqvaCgkFb8cCA/edit?usp=sharing"",""หนองบัวลำภู!J23"")"),30)</f>
        <v>30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IFERROR(__xludf.DUMMYFUNCTION("IMPORTRANGE(""https://docs.google.com/spreadsheets/d/1XL5vhW3sbDhbH9Cz0tuDiY8C3ctxq1tqvaCgkFb8cCA/edit?usp=sharing"",""หนองบัวลำภู!I24"")"),0)</f>
        <v>0</v>
      </c>
      <c r="J84" s="198">
        <f ca="1">IFERROR(__xludf.DUMMYFUNCTION("IMPORTRANGE(""https://docs.google.com/spreadsheets/d/1XL5vhW3sbDhbH9Cz0tuDiY8C3ctxq1tqvaCgkFb8cCA/edit?usp=sharing"",""หนองบัวลำภู!J24"")"),0)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IFERROR(__xludf.DUMMYFUNCTION("IMPORTRANGE(""https://docs.google.com/spreadsheets/d/1XL5vhW3sbDhbH9Cz0tuDiY8C3ctxq1tqvaCgkFb8cCA/edit?usp=sharing"",""หนองบัวลำภู!I25"")"),0)</f>
        <v>0</v>
      </c>
      <c r="J85" s="198">
        <f ca="1">IFERROR(__xludf.DUMMYFUNCTION("IMPORTRANGE(""https://docs.google.com/spreadsheets/d/1XL5vhW3sbDhbH9Cz0tuDiY8C3ctxq1tqvaCgkFb8cCA/edit?usp=sharing"",""หนองบัวลำภู!J25"")"),0)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IFERROR(__xludf.DUMMYFUNCTION("IMPORTRANGE(""https://docs.google.com/spreadsheets/d/1XL5vhW3sbDhbH9Cz0tuDiY8C3ctxq1tqvaCgkFb8cCA/edit?usp=sharing"",""หนองบัวลำภู!I26"")"),0)</f>
        <v>0</v>
      </c>
      <c r="J86" s="213">
        <f ca="1">IFERROR(__xludf.DUMMYFUNCTION("IMPORTRANGE(""https://docs.google.com/spreadsheets/d/1XL5vhW3sbDhbH9Cz0tuDiY8C3ctxq1tqvaCgkFb8cCA/edit?usp=sharing"",""หนองบัวลำภู!J26"")"),0)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IFERROR(__xludf.DUMMYFUNCTION("IMPORTRANGE(""https://docs.google.com/spreadsheets/d/1XL5vhW3sbDhbH9Cz0tuDiY8C3ctxq1tqvaCgkFb8cCA/edit?usp=sharing"",""หนองบัวลำภู!I27"")"),0)</f>
        <v>0</v>
      </c>
      <c r="J87" s="213">
        <f ca="1">IFERROR(__xludf.DUMMYFUNCTION("IMPORTRANGE(""https://docs.google.com/spreadsheets/d/1XL5vhW3sbDhbH9Cz0tuDiY8C3ctxq1tqvaCgkFb8cCA/edit?usp=sharing"",""หนองบัวลำภู!J27"")"),0)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IFERROR(__xludf.DUMMYFUNCTION("IMPORTRANGE(""https://docs.google.com/spreadsheets/d/1XL5vhW3sbDhbH9Cz0tuDiY8C3ctxq1tqvaCgkFb8cCA/edit?usp=sharing"",""หนองบัวลำภู!I28"")"),30)</f>
        <v>30</v>
      </c>
      <c r="J88" s="213">
        <f ca="1">IFERROR(__xludf.DUMMYFUNCTION("IMPORTRANGE(""https://docs.google.com/spreadsheets/d/1XL5vhW3sbDhbH9Cz0tuDiY8C3ctxq1tqvaCgkFb8cCA/edit?usp=sharing"",""หนองบัวลำภู!J28"")"),0)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IFERROR(__xludf.DUMMYFUNCTION("IMPORTRANGE(""https://docs.google.com/spreadsheets/d/1XL5vhW3sbDhbH9Cz0tuDiY8C3ctxq1tqvaCgkFb8cCA/edit?usp=sharing"",""หนองบัวลำภู!J29"")"),0)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IFERROR(__xludf.DUMMYFUNCTION("IMPORTRANGE(""https://docs.google.com/spreadsheets/d/1XL5vhW3sbDhbH9Cz0tuDiY8C3ctxq1tqvaCgkFb8cCA/edit?usp=sharing"",""หนองบัวลำภู!J30"")"),0)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IFERROR(__xludf.DUMMYFUNCTION("IMPORTRANGE(""https://docs.google.com/spreadsheets/d/1XL5vhW3sbDhbH9Cz0tuDiY8C3ctxq1tqvaCgkFb8cCA/edit?usp=sharing"",""หนองบัวลำภู!I32"")"),0)</f>
        <v>0</v>
      </c>
      <c r="J92" s="148">
        <f ca="1">IFERROR(__xludf.DUMMYFUNCTION("IMPORTRANGE(""https://docs.google.com/spreadsheets/d/1XL5vhW3sbDhbH9Cz0tuDiY8C3ctxq1tqvaCgkFb8cCA/edit?usp=sharing"",""หนองบัวลำภู!J32"")"),0)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IFERROR(__xludf.DUMMYFUNCTION("IMPORTRANGE(""https://docs.google.com/spreadsheets/d/1XL5vhW3sbDhbH9Cz0tuDiY8C3ctxq1tqvaCgkFb8cCA/edit?usp=sharing"",""หนองบัวลำภู!I33"")"),0)</f>
        <v>0</v>
      </c>
      <c r="J93" s="148">
        <f ca="1">IFERROR(__xludf.DUMMYFUNCTION("IMPORTRANGE(""https://docs.google.com/spreadsheets/d/1XL5vhW3sbDhbH9Cz0tuDiY8C3ctxq1tqvaCgkFb8cCA/edit?usp=sharing"",""หนองบัวลำภู!J33"")"),0)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IFERROR(__xludf.DUMMYFUNCTION("IMPORTRANGE(""https://docs.google.com/spreadsheets/d/1Yj_ptqi66GCucihVvJfMjLAmec39IyEx_6qawtMGysU/edit?usp=sharing"",""สบก!AR54"")"),0)</f>
        <v>0</v>
      </c>
      <c r="N98" s="177">
        <f ca="1">IFERROR(__xludf.DUMMYFUNCTION("IMPORTRANGE(""https://docs.google.com/spreadsheets/d/1Yj_ptqi66GCucihVvJfMjLAmec39IyEx_6qawtMGysU/edit?usp=sharing"",""สบก!AS54"")"),0)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IFERROR(__xludf.DUMMYFUNCTION("IMPORTRANGE(""https://docs.google.com/spreadsheets/d/1Yj_ptqi66GCucihVvJfMjLAmec39IyEx_6qawtMGysU/edit?usp=sharing"",""สบก!AN54"")"),0)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IFERROR(__xludf.DUMMYFUNCTION("IMPORTRANGE(""https://docs.google.com/spreadsheets/d/1Yj_ptqi66GCucihVvJfMjLAmec39IyEx_6qawtMGysU/edit?usp=sharing"",""สบก!AO54"")"),0)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IFERROR(__xludf.DUMMYFUNCTION("IMPORTRANGE(""https://docs.google.com/spreadsheets/d/1Yj_ptqi66GCucihVvJfMjLAmec39IyEx_6qawtMGysU/edit?usp=sharing"",""สบก!AP54"")"),0)</f>
        <v>0</v>
      </c>
      <c r="M102" s="103"/>
      <c r="N102" s="93">
        <f ca="1">IFERROR(__xludf.DUMMYFUNCTION("IMPORTRANGE(""https://docs.google.com/spreadsheets/d/1Yj_ptqi66GCucihVvJfMjLAmec39IyEx_6qawtMGysU/edit?usp=sharing"",""สบก!AT54"")"),0)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IFERROR(__xludf.DUMMYFUNCTION("IMPORTRANGE(""https://docs.google.com/spreadsheets/d/1XL5vhW3sbDhbH9Cz0tuDiY8C3ctxq1tqvaCgkFb8cCA/edit?usp=sharing"",""หนองบัวลำภู!J39"")"),0)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IFERROR(__xludf.DUMMYFUNCTION("IMPORTRANGE(""https://docs.google.com/spreadsheets/d/1XL5vhW3sbDhbH9Cz0tuDiY8C3ctxq1tqvaCgkFb8cCA/edit?usp=sharing"",""หนองบัวลำภู!J40"")"),0)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IFERROR(__xludf.DUMMYFUNCTION("IMPORTRANGE(""https://docs.google.com/spreadsheets/d/1XL5vhW3sbDhbH9Cz0tuDiY8C3ctxq1tqvaCgkFb8cCA/edit?usp=sharing"",""หนองบัวลำภู!J41"")"),0)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IFERROR(__xludf.DUMMYFUNCTION("IMPORTRANGE(""https://docs.google.com/spreadsheets/d/1XL5vhW3sbDhbH9Cz0tuDiY8C3ctxq1tqvaCgkFb8cCA/edit?usp=sharing"",""หนองบัวลำภู!J42"")"),0)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IFERROR(__xludf.DUMMYFUNCTION("IMPORTRANGE(""https://docs.google.com/spreadsheets/d/1XL5vhW3sbDhbH9Cz0tuDiY8C3ctxq1tqvaCgkFb8cCA/edit?usp=sharing"",""หนองบัวลำภู!I43"")"),0)</f>
        <v>0</v>
      </c>
      <c r="J108" s="213">
        <f ca="1">IFERROR(__xludf.DUMMYFUNCTION("IMPORTRANGE(""https://docs.google.com/spreadsheets/d/1XL5vhW3sbDhbH9Cz0tuDiY8C3ctxq1tqvaCgkFb8cCA/edit?usp=sharing"",""หนองบัวลำภู!J43"")"),0)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IFERROR(__xludf.DUMMYFUNCTION("IMPORTRANGE(""https://docs.google.com/spreadsheets/d/1XL5vhW3sbDhbH9Cz0tuDiY8C3ctxq1tqvaCgkFb8cCA/edit?usp=sharing"",""หนองบัวลำภู!I44"")"),0)</f>
        <v>0</v>
      </c>
      <c r="J109" s="213">
        <f ca="1">IFERROR(__xludf.DUMMYFUNCTION("IMPORTRANGE(""https://docs.google.com/spreadsheets/d/1XL5vhW3sbDhbH9Cz0tuDiY8C3ctxq1tqvaCgkFb8cCA/edit?usp=sharing"",""หนองบัวลำภู!J44"")"),0)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IFERROR(__xludf.DUMMYFUNCTION("IMPORTRANGE(""https://docs.google.com/spreadsheets/d/1XL5vhW3sbDhbH9Cz0tuDiY8C3ctxq1tqvaCgkFb8cCA/edit?usp=sharing"",""หนองบัวลำภู!I45"")"),0)</f>
        <v>0</v>
      </c>
      <c r="J110" s="213">
        <f ca="1">IFERROR(__xludf.DUMMYFUNCTION("IMPORTRANGE(""https://docs.google.com/spreadsheets/d/1XL5vhW3sbDhbH9Cz0tuDiY8C3ctxq1tqvaCgkFb8cCA/edit?usp=sharing"",""หนองบัวลำภู!J45"")"),0)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IFERROR(__xludf.DUMMYFUNCTION("IMPORTRANGE(""https://docs.google.com/spreadsheets/d/1XL5vhW3sbDhbH9Cz0tuDiY8C3ctxq1tqvaCgkFb8cCA/edit?usp=sharing"",""หนองบัวลำภู!I46"")"),0)</f>
        <v>0</v>
      </c>
      <c r="J111" s="213">
        <f ca="1">IFERROR(__xludf.DUMMYFUNCTION("IMPORTRANGE(""https://docs.google.com/spreadsheets/d/1XL5vhW3sbDhbH9Cz0tuDiY8C3ctxq1tqvaCgkFb8cCA/edit?usp=sharing"",""หนองบัวลำภู!J46"")"),0)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IFERROR(__xludf.DUMMYFUNCTION("IMPORTRANGE(""https://docs.google.com/spreadsheets/d/1XL5vhW3sbDhbH9Cz0tuDiY8C3ctxq1tqvaCgkFb8cCA/edit?usp=sharing"",""หนองบัวลำภู!I47"")"),0)</f>
        <v>0</v>
      </c>
      <c r="J112" s="213">
        <f ca="1">IFERROR(__xludf.DUMMYFUNCTION("IMPORTRANGE(""https://docs.google.com/spreadsheets/d/1XL5vhW3sbDhbH9Cz0tuDiY8C3ctxq1tqvaCgkFb8cCA/edit?usp=sharing"",""หนองบัวลำภู!J47"")"),0)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IFERROR(__xludf.DUMMYFUNCTION("IMPORTRANGE(""https://docs.google.com/spreadsheets/d/1XL5vhW3sbDhbH9Cz0tuDiY8C3ctxq1tqvaCgkFb8cCA/edit?usp=sharing"",""หนองบัวลำภู!I48"")"),0)</f>
        <v>0</v>
      </c>
      <c r="J113" s="213">
        <f ca="1">IFERROR(__xludf.DUMMYFUNCTION("IMPORTRANGE(""https://docs.google.com/spreadsheets/d/1XL5vhW3sbDhbH9Cz0tuDiY8C3ctxq1tqvaCgkFb8cCA/edit?usp=sharing"",""หนองบัวลำภู!J48"")"),0)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IFERROR(__xludf.DUMMYFUNCTION("IMPORTRANGE(""https://docs.google.com/spreadsheets/d/1XL5vhW3sbDhbH9Cz0tuDiY8C3ctxq1tqvaCgkFb8cCA/edit?usp=sharing"",""หนองบัวลำภู!J49"")"),0)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IFERROR(__xludf.DUMMYFUNCTION("IMPORTRANGE(""https://docs.google.com/spreadsheets/d/1XL5vhW3sbDhbH9Cz0tuDiY8C3ctxq1tqvaCgkFb8cCA/edit?usp=sharing"",""หนองบัวลำภู!J50"")"),0)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IFERROR(__xludf.DUMMYFUNCTION("IMPORTRANGE(""https://docs.google.com/spreadsheets/d/1XL5vhW3sbDhbH9Cz0tuDiY8C3ctxq1tqvaCgkFb8cCA/edit?usp=sharing"",""หนองบัวลำภู!I52"")"),0)</f>
        <v>0</v>
      </c>
      <c r="J117" s="148">
        <f ca="1">IFERROR(__xludf.DUMMYFUNCTION("IMPORTRANGE(""https://docs.google.com/spreadsheets/d/1XL5vhW3sbDhbH9Cz0tuDiY8C3ctxq1tqvaCgkFb8cCA/edit?usp=sharing"",""หนองบัวลำภู!J52"")"),0)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IFERROR(__xludf.DUMMYFUNCTION("IMPORTRANGE(""https://docs.google.com/spreadsheets/d/1Yj_ptqi66GCucihVvJfMjLAmec39IyEx_6qawtMGysU/edit?usp=sharing"",""สบก!BA54"")"),0)</f>
        <v>0</v>
      </c>
      <c r="N122" s="177">
        <f ca="1">IFERROR(__xludf.DUMMYFUNCTION("IMPORTRANGE(""https://docs.google.com/spreadsheets/d/1Yj_ptqi66GCucihVvJfMjLAmec39IyEx_6qawtMGysU/edit?usp=sharing"",""สบก!BB54"")"),0)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IFERROR(__xludf.DUMMYFUNCTION("IMPORTRANGE(""https://docs.google.com/spreadsheets/d/1Yj_ptqi66GCucihVvJfMjLAmec39IyEx_6qawtMGysU/edit?usp=sharing"",""สบก!AW54"")"),0)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IFERROR(__xludf.DUMMYFUNCTION("IMPORTRANGE(""https://docs.google.com/spreadsheets/d/1Yj_ptqi66GCucihVvJfMjLAmec39IyEx_6qawtMGysU/edit?usp=sharing"",""สบก!AX54"")"),0)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IFERROR(__xludf.DUMMYFUNCTION("IMPORTRANGE(""https://docs.google.com/spreadsheets/d/1Yj_ptqi66GCucihVvJfMjLAmec39IyEx_6qawtMGysU/edit?usp=sharing"",""สบก!AY54"")"),0)</f>
        <v>0</v>
      </c>
      <c r="M126" s="103"/>
      <c r="N126" s="93">
        <f ca="1">IFERROR(__xludf.DUMMYFUNCTION("IMPORTRANGE(""https://docs.google.com/spreadsheets/d/1Yj_ptqi66GCucihVvJfMjLAmec39IyEx_6qawtMGysU/edit?usp=sharing"",""สบก!BC54"")"),0)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271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IFERROR(__xludf.DUMMYFUNCTION("IMPORTRANGE(""https://docs.google.com/spreadsheets/d/1XL5vhW3sbDhbH9Cz0tuDiY8C3ctxq1tqvaCgkFb8cCA/edit?usp=sharing"",""หนองบัวลำภู!J58"")"),0)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IFERROR(__xludf.DUMMYFUNCTION("IMPORTRANGE(""https://docs.google.com/spreadsheets/d/1XL5vhW3sbDhbH9Cz0tuDiY8C3ctxq1tqvaCgkFb8cCA/edit?usp=sharing"",""หนองบัวลำภู!J59"")"),0)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IFERROR(__xludf.DUMMYFUNCTION("IMPORTRANGE(""https://docs.google.com/spreadsheets/d/1XL5vhW3sbDhbH9Cz0tuDiY8C3ctxq1tqvaCgkFb8cCA/edit?usp=sharing"",""หนองบัวลำภู!J60"")"),0)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IFERROR(__xludf.DUMMYFUNCTION("IMPORTRANGE(""https://docs.google.com/spreadsheets/d/1XL5vhW3sbDhbH9Cz0tuDiY8C3ctxq1tqvaCgkFb8cCA/edit?usp=sharing"",""หนองบัวลำภู!J61"")"),0)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IFERROR(__xludf.DUMMYFUNCTION("IMPORTRANGE(""https://docs.google.com/spreadsheets/d/1XL5vhW3sbDhbH9Cz0tuDiY8C3ctxq1tqvaCgkFb8cCA/edit?usp=sharing"",""หนองบัวลำภู!I62"")"),0)</f>
        <v>0</v>
      </c>
      <c r="J132" s="213">
        <f ca="1">IFERROR(__xludf.DUMMYFUNCTION("IMPORTRANGE(""https://docs.google.com/spreadsheets/d/1XL5vhW3sbDhbH9Cz0tuDiY8C3ctxq1tqvaCgkFb8cCA/edit?usp=sharing"",""หนองบัวลำภู!J62"")"),0)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IFERROR(__xludf.DUMMYFUNCTION("IMPORTRANGE(""https://docs.google.com/spreadsheets/d/1XL5vhW3sbDhbH9Cz0tuDiY8C3ctxq1tqvaCgkFb8cCA/edit?usp=sharing"",""หนองบัวลำภู!I63"")"),0)</f>
        <v>0</v>
      </c>
      <c r="J133" s="213">
        <f ca="1">IFERROR(__xludf.DUMMYFUNCTION("IMPORTRANGE(""https://docs.google.com/spreadsheets/d/1XL5vhW3sbDhbH9Cz0tuDiY8C3ctxq1tqvaCgkFb8cCA/edit?usp=sharing"",""หนองบัวลำภู!J63"")"),0)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IFERROR(__xludf.DUMMYFUNCTION("IMPORTRANGE(""https://docs.google.com/spreadsheets/d/1XL5vhW3sbDhbH9Cz0tuDiY8C3ctxq1tqvaCgkFb8cCA/edit?usp=sharing"",""หนองบัวลำภู!J64"")"),0)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IFERROR(__xludf.DUMMYFUNCTION("IMPORTRANGE(""https://docs.google.com/spreadsheets/d/1XL5vhW3sbDhbH9Cz0tuDiY8C3ctxq1tqvaCgkFb8cCA/edit?usp=sharing"",""หนองบัวลำภู!J65"")"),0)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IFERROR(__xludf.DUMMYFUNCTION("IMPORTRANGE(""https://docs.google.com/spreadsheets/d/1XL5vhW3sbDhbH9Cz0tuDiY8C3ctxq1tqvaCgkFb8cCA/edit?usp=sharing"",""หนองบัวลำภู!I68"")"),15)</f>
        <v>15</v>
      </c>
      <c r="J138" s="276">
        <f ca="1">IFERROR(__xludf.DUMMYFUNCTION("IMPORTRANGE(""https://docs.google.com/spreadsheets/d/1XL5vhW3sbDhbH9Cz0tuDiY8C3ctxq1tqvaCgkFb8cCA/edit?usp=sharing"",""หนองบัวลำภู!J68"")"),15)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212100</v>
      </c>
      <c r="M140" s="158">
        <f t="shared" ca="1" si="64"/>
        <v>232850</v>
      </c>
      <c r="N140" s="158">
        <f t="shared" ca="1" si="64"/>
        <v>171427</v>
      </c>
      <c r="O140" s="157">
        <f t="shared" ref="O140:O142" ca="1" si="65">IF(L140&gt;0,N140*100/L140,0)</f>
        <v>80.823668081093828</v>
      </c>
      <c r="P140" s="157">
        <f t="shared" ref="P140:P142" ca="1" si="66">IF(M140&gt;0,N140*100/M140,0)</f>
        <v>73.621215374704747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212100</v>
      </c>
      <c r="M142" s="163">
        <f t="shared" ca="1" si="68"/>
        <v>232850</v>
      </c>
      <c r="N142" s="163">
        <f t="shared" ca="1" si="68"/>
        <v>171427</v>
      </c>
      <c r="O142" s="162">
        <f t="shared" ca="1" si="65"/>
        <v>80.823668081093828</v>
      </c>
      <c r="P142" s="162">
        <f t="shared" ca="1" si="66"/>
        <v>73.621215374704747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212100</v>
      </c>
      <c r="M144" s="176">
        <f ca="1">IFERROR(__xludf.DUMMYFUNCTION("IMPORTRANGE(""https://docs.google.com/spreadsheets/d/1Yj_ptqi66GCucihVvJfMjLAmec39IyEx_6qawtMGysU/edit?usp=sharing"",""สบก!BJ54"")"),232850)</f>
        <v>232850</v>
      </c>
      <c r="N144" s="177">
        <f ca="1">IFERROR(__xludf.DUMMYFUNCTION("IMPORTRANGE(""https://docs.google.com/spreadsheets/d/1Yj_ptqi66GCucihVvJfMjLAmec39IyEx_6qawtMGysU/edit?usp=sharing"",""สบก!BK54"")"),171427)</f>
        <v>171427</v>
      </c>
      <c r="O144" s="178">
        <f ca="1">IF(L144&gt;0,N144*100/L144,0)</f>
        <v>80.823668081093828</v>
      </c>
      <c r="P144" s="178">
        <f ca="1">IF(M144&gt;0,N144*100/M144,0)</f>
        <v>73.621215374704747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IFERROR(__xludf.DUMMYFUNCTION("IMPORTRANGE(""https://docs.google.com/spreadsheets/d/1Yj_ptqi66GCucihVvJfMjLAmec39IyEx_6qawtMGysU/edit?usp=sharing"",""สบก!BF54"")"),95100)</f>
        <v>95100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IFERROR(__xludf.DUMMYFUNCTION("IMPORTRANGE(""https://docs.google.com/spreadsheets/d/1Yj_ptqi66GCucihVvJfMjLAmec39IyEx_6qawtMGysU/edit?usp=sharing"",""สบก!BG54"")"),117000)</f>
        <v>117000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IFERROR(__xludf.DUMMYFUNCTION("IMPORTRANGE(""https://docs.google.com/spreadsheets/d/1Yj_ptqi66GCucihVvJfMjLAmec39IyEx_6qawtMGysU/edit?usp=sharing"",""สบก!BH54"")"),0)</f>
        <v>0</v>
      </c>
      <c r="M148" s="103"/>
      <c r="N148" s="93">
        <f ca="1">IFERROR(__xludf.DUMMYFUNCTION("IMPORTRANGE(""https://docs.google.com/spreadsheets/d/1Yj_ptqi66GCucihVvJfMjLAmec39IyEx_6qawtMGysU/edit?usp=sharing"",""สบก!BL54"")"),0)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IFERROR(__xludf.DUMMYFUNCTION("IMPORTRANGE(""https://docs.google.com/spreadsheets/d/1XL5vhW3sbDhbH9Cz0tuDiY8C3ctxq1tqvaCgkFb8cCA/edit?usp=sharing"",""หนองบัวลำภู!I74"")"),4)</f>
        <v>4</v>
      </c>
      <c r="J149" s="284">
        <f ca="1">IFERROR(__xludf.DUMMYFUNCTION("IMPORTRANGE(""https://docs.google.com/spreadsheets/d/1XL5vhW3sbDhbH9Cz0tuDiY8C3ctxq1tqvaCgkFb8cCA/edit?usp=sharing"",""หนองบัวลำภู!J74"")"),0)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IFERROR(__xludf.DUMMYFUNCTION("IMPORTRANGE(""https://docs.google.com/spreadsheets/d/1XL5vhW3sbDhbH9Cz0tuDiY8C3ctxq1tqvaCgkFb8cCA/edit?usp=sharing"",""หนองบัวลำภู!J79"")"),1)</f>
        <v>1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IFERROR(__xludf.DUMMYFUNCTION("IMPORTRANGE(""https://docs.google.com/spreadsheets/d/1XL5vhW3sbDhbH9Cz0tuDiY8C3ctxq1tqvaCgkFb8cCA/edit?usp=sharing"",""หนองบัวลำภู!J80"")"),0)</f>
        <v>0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IFERROR(__xludf.DUMMYFUNCTION("IMPORTRANGE(""https://docs.google.com/spreadsheets/d/1XL5vhW3sbDhbH9Cz0tuDiY8C3ctxq1tqvaCgkFb8cCA/edit?usp=sharing"",""หนองบัวลำภู!J81"")"),0)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IFERROR(__xludf.DUMMYFUNCTION("IMPORTRANGE(""https://docs.google.com/spreadsheets/d/1XL5vhW3sbDhbH9Cz0tuDiY8C3ctxq1tqvaCgkFb8cCA/edit?usp=sharing"",""หนองบัวลำภู!J82"")"),0)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IFERROR(__xludf.DUMMYFUNCTION("IMPORTRANGE(""https://docs.google.com/spreadsheets/d/1XL5vhW3sbDhbH9Cz0tuDiY8C3ctxq1tqvaCgkFb8cCA/edit?usp=sharing"",""หนองบัวลำภู!I83"")"),4)</f>
        <v>4</v>
      </c>
      <c r="J158" s="198">
        <f ca="1">IFERROR(__xludf.DUMMYFUNCTION("IMPORTRANGE(""https://docs.google.com/spreadsheets/d/1XL5vhW3sbDhbH9Cz0tuDiY8C3ctxq1tqvaCgkFb8cCA/edit?usp=sharing"",""หนองบัวลำภู!J83"")"),0)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IFERROR(__xludf.DUMMYFUNCTION("IMPORTRANGE(""https://docs.google.com/spreadsheets/d/1XL5vhW3sbDhbH9Cz0tuDiY8C3ctxq1tqvaCgkFb8cCA/edit?usp=sharing"",""หนองบัวลำภู!J84"")"),0)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IFERROR(__xludf.DUMMYFUNCTION("IMPORTRANGE(""https://docs.google.com/spreadsheets/d/1XL5vhW3sbDhbH9Cz0tuDiY8C3ctxq1tqvaCgkFb8cCA/edit?usp=sharing"",""หนองบัวลำภู!J85"")"),0)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IFERROR(__xludf.DUMMYFUNCTION("IMPORTRANGE(""https://docs.google.com/spreadsheets/d/1XL5vhW3sbDhbH9Cz0tuDiY8C3ctxq1tqvaCgkFb8cCA/edit?usp=sharing"",""หนองบัวลำภู!J86"")"),0)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IFERROR(__xludf.DUMMYFUNCTION("IMPORTRANGE(""https://docs.google.com/spreadsheets/d/1XL5vhW3sbDhbH9Cz0tuDiY8C3ctxq1tqvaCgkFb8cCA/edit?usp=sharing"",""หนองบัวลำภู!J87"")"),0)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IFERROR(__xludf.DUMMYFUNCTION("IMPORTRANGE(""https://docs.google.com/spreadsheets/d/1XL5vhW3sbDhbH9Cz0tuDiY8C3ctxq1tqvaCgkFb8cCA/edit?usp=sharing"",""หนองบัวลำภู!J88"")"),0)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IFERROR(__xludf.DUMMYFUNCTION("IMPORTRANGE(""https://docs.google.com/spreadsheets/d/1XL5vhW3sbDhbH9Cz0tuDiY8C3ctxq1tqvaCgkFb8cCA/edit?usp=sharing"",""หนองบัวลำภู!I89"")"),3)</f>
        <v>3</v>
      </c>
      <c r="J164" s="292">
        <f ca="1">IFERROR(__xludf.DUMMYFUNCTION("IMPORTRANGE(""https://docs.google.com/spreadsheets/d/1XL5vhW3sbDhbH9Cz0tuDiY8C3ctxq1tqvaCgkFb8cCA/edit?usp=sharing"",""หนองบัวลำภู!J89"")"),2)</f>
        <v>2</v>
      </c>
      <c r="K164" s="293">
        <f ca="1">IF(I164&gt;0,J164*100/I164,0)</f>
        <v>66.666666666666671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IFERROR(__xludf.DUMMYFUNCTION("IMPORTRANGE(""https://docs.google.com/spreadsheets/d/1XL5vhW3sbDhbH9Cz0tuDiY8C3ctxq1tqvaCgkFb8cCA/edit?usp=sharing"",""หนองบัวลำภู!J94"")"),0)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IFERROR(__xludf.DUMMYFUNCTION("IMPORTRANGE(""https://docs.google.com/spreadsheets/d/1XL5vhW3sbDhbH9Cz0tuDiY8C3ctxq1tqvaCgkFb8cCA/edit?usp=sharing"",""หนองบัวลำภู!J95"")"),1)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IFERROR(__xludf.DUMMYFUNCTION("IMPORTRANGE(""https://docs.google.com/spreadsheets/d/1XL5vhW3sbDhbH9Cz0tuDiY8C3ctxq1tqvaCgkFb8cCA/edit?usp=sharing"",""หนองบัวลำภู!J96"")"),1)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IFERROR(__xludf.DUMMYFUNCTION("IMPORTRANGE(""https://docs.google.com/spreadsheets/d/1XL5vhW3sbDhbH9Cz0tuDiY8C3ctxq1tqvaCgkFb8cCA/edit?usp=sharing"",""หนองบัวลำภู!J97"")"),1)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IFERROR(__xludf.DUMMYFUNCTION("IMPORTRANGE(""https://docs.google.com/spreadsheets/d/1XL5vhW3sbDhbH9Cz0tuDiY8C3ctxq1tqvaCgkFb8cCA/edit?usp=sharing"",""หนองบัวลำภู!I98"")"),3)</f>
        <v>3</v>
      </c>
      <c r="J173" s="198">
        <f ca="1">IFERROR(__xludf.DUMMYFUNCTION("IMPORTRANGE(""https://docs.google.com/spreadsheets/d/1XL5vhW3sbDhbH9Cz0tuDiY8C3ctxq1tqvaCgkFb8cCA/edit?usp=sharing"",""หนองบัวลำภู!J98"")"),2)</f>
        <v>2</v>
      </c>
      <c r="K173" s="171">
        <f ca="1">IF(I173&gt;0,J173*100/I173,0)</f>
        <v>66.666666666666671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IFERROR(__xludf.DUMMYFUNCTION("IMPORTRANGE(""https://docs.google.com/spreadsheets/d/1XL5vhW3sbDhbH9Cz0tuDiY8C3ctxq1tqvaCgkFb8cCA/edit?usp=sharing"",""หนองบัวลำภู!J99"")"),0)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IFERROR(__xludf.DUMMYFUNCTION("IMPORTRANGE(""https://docs.google.com/spreadsheets/d/1XL5vhW3sbDhbH9Cz0tuDiY8C3ctxq1tqvaCgkFb8cCA/edit?usp=sharing"",""หนองบัวลำภู!J100"")"),0)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IFERROR(__xludf.DUMMYFUNCTION("IMPORTRANGE(""https://docs.google.com/spreadsheets/d/1XL5vhW3sbDhbH9Cz0tuDiY8C3ctxq1tqvaCgkFb8cCA/edit?usp=sharing"",""หนองบัวลำภู!I101"")"),3)</f>
        <v>3</v>
      </c>
      <c r="J176" s="292">
        <f ca="1">IFERROR(__xludf.DUMMYFUNCTION("IMPORTRANGE(""https://docs.google.com/spreadsheets/d/1XL5vhW3sbDhbH9Cz0tuDiY8C3ctxq1tqvaCgkFb8cCA/edit?usp=sharing"",""หนองบัวลำภู!J101"")"),0)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IFERROR(__xludf.DUMMYFUNCTION("IMPORTRANGE(""https://docs.google.com/spreadsheets/d/1XL5vhW3sbDhbH9Cz0tuDiY8C3ctxq1tqvaCgkFb8cCA/edit?usp=sharing"",""หนองบัวลำภู!J106"")"),0)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IFERROR(__xludf.DUMMYFUNCTION("IMPORTRANGE(""https://docs.google.com/spreadsheets/d/1XL5vhW3sbDhbH9Cz0tuDiY8C3ctxq1tqvaCgkFb8cCA/edit?usp=sharing"",""หนองบัวลำภู!J107"")"),1)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IFERROR(__xludf.DUMMYFUNCTION("IMPORTRANGE(""https://docs.google.com/spreadsheets/d/1XL5vhW3sbDhbH9Cz0tuDiY8C3ctxq1tqvaCgkFb8cCA/edit?usp=sharing"",""หนองบัวลำภู!J108"")"),1)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IFERROR(__xludf.DUMMYFUNCTION("IMPORTRANGE(""https://docs.google.com/spreadsheets/d/1XL5vhW3sbDhbH9Cz0tuDiY8C3ctxq1tqvaCgkFb8cCA/edit?usp=sharing"",""หนองบัวลำภู!J109"")"),1)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IFERROR(__xludf.DUMMYFUNCTION("IMPORTRANGE(""https://docs.google.com/spreadsheets/d/1XL5vhW3sbDhbH9Cz0tuDiY8C3ctxq1tqvaCgkFb8cCA/edit?usp=sharing"",""หนองบัวลำภู!I110"")"),3)</f>
        <v>3</v>
      </c>
      <c r="J185" s="213">
        <f ca="1">IFERROR(__xludf.DUMMYFUNCTION("IMPORTRANGE(""https://docs.google.com/spreadsheets/d/1XL5vhW3sbDhbH9Cz0tuDiY8C3ctxq1tqvaCgkFb8cCA/edit?usp=sharing"",""หนองบัวลำภู!J110"")"),0)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IFERROR(__xludf.DUMMYFUNCTION("IMPORTRANGE(""https://docs.google.com/spreadsheets/d/1XL5vhW3sbDhbH9Cz0tuDiY8C3ctxq1tqvaCgkFb8cCA/edit?usp=sharing"",""หนองบัวลำภู!I111"")"),3)</f>
        <v>3</v>
      </c>
      <c r="J186" s="213">
        <f ca="1">IFERROR(__xludf.DUMMYFUNCTION("IMPORTRANGE(""https://docs.google.com/spreadsheets/d/1XL5vhW3sbDhbH9Cz0tuDiY8C3ctxq1tqvaCgkFb8cCA/edit?usp=sharing"",""หนองบัวลำภู!J111"")"),0)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IFERROR(__xludf.DUMMYFUNCTION("IMPORTRANGE(""https://docs.google.com/spreadsheets/d/1XL5vhW3sbDhbH9Cz0tuDiY8C3ctxq1tqvaCgkFb8cCA/edit?usp=sharing"",""หนองบัวลำภู!J112"")"),0)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IFERROR(__xludf.DUMMYFUNCTION("IMPORTRANGE(""https://docs.google.com/spreadsheets/d/1XL5vhW3sbDhbH9Cz0tuDiY8C3ctxq1tqvaCgkFb8cCA/edit?usp=sharing"",""หนองบัวลำภู!J113"")"),0)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92">
        <f ca="1">IFERROR(__xludf.DUMMYFUNCTION("IMPORTRANGE(""https://docs.google.com/spreadsheets/d/1XL5vhW3sbDhbH9Cz0tuDiY8C3ctxq1tqvaCgkFb8cCA/edit?usp=sharing"",""หนองบัวลำภู!J114"")"),0)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IFERROR(__xludf.DUMMYFUNCTION("IMPORTRANGE(""https://docs.google.com/spreadsheets/d/1XL5vhW3sbDhbH9Cz0tuDiY8C3ctxq1tqvaCgkFb8cCA/edit?usp=sharing"",""หนองบัวลำภู!J119"")"),0)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IFERROR(__xludf.DUMMYFUNCTION("IMPORTRANGE(""https://docs.google.com/spreadsheets/d/1XL5vhW3sbDhbH9Cz0tuDiY8C3ctxq1tqvaCgkFb8cCA/edit?usp=sharing"",""หนองบัวลำภู!J120"")"),1)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IFERROR(__xludf.DUMMYFUNCTION("IMPORTRANGE(""https://docs.google.com/spreadsheets/d/1XL5vhW3sbDhbH9Cz0tuDiY8C3ctxq1tqvaCgkFb8cCA/edit?usp=sharing"",""หนองบัวลำภู!J121"")"),1)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IFERROR(__xludf.DUMMYFUNCTION("IMPORTRANGE(""https://docs.google.com/spreadsheets/d/1XL5vhW3sbDhbH9Cz0tuDiY8C3ctxq1tqvaCgkFb8cCA/edit?usp=sharing"",""หนองบัวลำภู!J122"")"),1)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98">
        <f ca="1">IFERROR(__xludf.DUMMYFUNCTION("IMPORTRANGE(""https://docs.google.com/spreadsheets/d/1XL5vhW3sbDhbH9Cz0tuDiY8C3ctxq1tqvaCgkFb8cCA/edit?usp=sharing"",""หนองบัวลำภู!J124"")"),0)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98">
        <f ca="1">IFERROR(__xludf.DUMMYFUNCTION("IMPORTRANGE(""https://docs.google.com/spreadsheets/d/1XL5vhW3sbDhbH9Cz0tuDiY8C3ctxq1tqvaCgkFb8cCA/edit?usp=sharing"",""หนองบัวลำภู!J125"")"),0)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IFERROR(__xludf.DUMMYFUNCTION("IMPORTRANGE(""https://docs.google.com/spreadsheets/d/1XL5vhW3sbDhbH9Cz0tuDiY8C3ctxq1tqvaCgkFb8cCA/edit?usp=sharing"",""หนองบัวลำภู!I126"")"),15)</f>
        <v>15</v>
      </c>
      <c r="J201" s="198">
        <f ca="1">IFERROR(__xludf.DUMMYFUNCTION("IMPORTRANGE(""https://docs.google.com/spreadsheets/d/1XL5vhW3sbDhbH9Cz0tuDiY8C3ctxq1tqvaCgkFb8cCA/edit?usp=sharing"",""หนองบัวลำภู!J126"")"),15)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IFERROR(__xludf.DUMMYFUNCTION("IMPORTRANGE(""https://docs.google.com/spreadsheets/d/1XL5vhW3sbDhbH9Cz0tuDiY8C3ctxq1tqvaCgkFb8cCA/edit?usp=sharing"",""หนองบัวลำภู!J127"")"),0)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IFERROR(__xludf.DUMMYFUNCTION("IMPORTRANGE(""https://docs.google.com/spreadsheets/d/1XL5vhW3sbDhbH9Cz0tuDiY8C3ctxq1tqvaCgkFb8cCA/edit?usp=sharing"",""หนองบัวลำภู!J128"")"),0)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IFERROR(__xludf.DUMMYFUNCTION("IMPORTRANGE(""https://docs.google.com/spreadsheets/d/1XL5vhW3sbDhbH9Cz0tuDiY8C3ctxq1tqvaCgkFb8cCA/edit?usp=sharing"",""หนองบัวลำภู!I129"")"),0)</f>
        <v>0</v>
      </c>
      <c r="J204" s="292">
        <f ca="1">IFERROR(__xludf.DUMMYFUNCTION("IMPORTRANGE(""https://docs.google.com/spreadsheets/d/1XL5vhW3sbDhbH9Cz0tuDiY8C3ctxq1tqvaCgkFb8cCA/edit?usp=sharing"",""หนองบัวลำภู!J129"")"),0)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IFERROR(__xludf.DUMMYFUNCTION("IMPORTRANGE(""https://docs.google.com/spreadsheets/d/1XL5vhW3sbDhbH9Cz0tuDiY8C3ctxq1tqvaCgkFb8cCA/edit?usp=sharing"",""หนองบัวลำภู!J134"")"),0)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IFERROR(__xludf.DUMMYFUNCTION("IMPORTRANGE(""https://docs.google.com/spreadsheets/d/1XL5vhW3sbDhbH9Cz0tuDiY8C3ctxq1tqvaCgkFb8cCA/edit?usp=sharing"",""หนองบัวลำภู!J135"")"),0)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IFERROR(__xludf.DUMMYFUNCTION("IMPORTRANGE(""https://docs.google.com/spreadsheets/d/1XL5vhW3sbDhbH9Cz0tuDiY8C3ctxq1tqvaCgkFb8cCA/edit?usp=sharing"",""หนองบัวลำภู!J136"")"),0)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IFERROR(__xludf.DUMMYFUNCTION("IMPORTRANGE(""https://docs.google.com/spreadsheets/d/1XL5vhW3sbDhbH9Cz0tuDiY8C3ctxq1tqvaCgkFb8cCA/edit?usp=sharing"",""หนองบัวลำภู!J137"")"),0)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IFERROR(__xludf.DUMMYFUNCTION("IMPORTRANGE(""https://docs.google.com/spreadsheets/d/1XL5vhW3sbDhbH9Cz0tuDiY8C3ctxq1tqvaCgkFb8cCA/edit?usp=sharing"",""หนองบัวลำภู!I138"")"),0)</f>
        <v>0</v>
      </c>
      <c r="J213" s="213">
        <f ca="1">IFERROR(__xludf.DUMMYFUNCTION("IMPORTRANGE(""https://docs.google.com/spreadsheets/d/1XL5vhW3sbDhbH9Cz0tuDiY8C3ctxq1tqvaCgkFb8cCA/edit?usp=sharing"",""หนองบัวลำภู!J138"")"),0)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IFERROR(__xludf.DUMMYFUNCTION("IMPORTRANGE(""https://docs.google.com/spreadsheets/d/1XL5vhW3sbDhbH9Cz0tuDiY8C3ctxq1tqvaCgkFb8cCA/edit?usp=sharing"",""หนองบัวลำภู!I140"")"),0)</f>
        <v>0</v>
      </c>
      <c r="J215" s="213">
        <f ca="1">IFERROR(__xludf.DUMMYFUNCTION("IMPORTRANGE(""https://docs.google.com/spreadsheets/d/1XL5vhW3sbDhbH9Cz0tuDiY8C3ctxq1tqvaCgkFb8cCA/edit?usp=sharing"",""หนองบัวลำภู!J140"")"),0)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IFERROR(__xludf.DUMMYFUNCTION("IMPORTRANGE(""https://docs.google.com/spreadsheets/d/1XL5vhW3sbDhbH9Cz0tuDiY8C3ctxq1tqvaCgkFb8cCA/edit?usp=sharing"",""หนองบัวลำภู!I141"")"),0)</f>
        <v>0</v>
      </c>
      <c r="J216" s="213">
        <f ca="1">IFERROR(__xludf.DUMMYFUNCTION("IMPORTRANGE(""https://docs.google.com/spreadsheets/d/1XL5vhW3sbDhbH9Cz0tuDiY8C3ctxq1tqvaCgkFb8cCA/edit?usp=sharing"",""หนองบัวลำภู!J141"")"),0)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IFERROR(__xludf.DUMMYFUNCTION("IMPORTRANGE(""https://docs.google.com/spreadsheets/d/1XL5vhW3sbDhbH9Cz0tuDiY8C3ctxq1tqvaCgkFb8cCA/edit?usp=sharing"",""หนองบัวลำภู!J142"")"),0)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IFERROR(__xludf.DUMMYFUNCTION("IMPORTRANGE(""https://docs.google.com/spreadsheets/d/1XL5vhW3sbDhbH9Cz0tuDiY8C3ctxq1tqvaCgkFb8cCA/edit?usp=sharing"",""หนองบัวลำภู!J143"")"),0)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IFERROR(__xludf.DUMMYFUNCTION("IMPORTRANGE(""https://docs.google.com/spreadsheets/d/1XL5vhW3sbDhbH9Cz0tuDiY8C3ctxq1tqvaCgkFb8cCA/edit?usp=sharing"",""หนองบัวลำภู!I144"")"),13)</f>
        <v>13</v>
      </c>
      <c r="J219" s="276">
        <f ca="1">IFERROR(__xludf.DUMMYFUNCTION("IMPORTRANGE(""https://docs.google.com/spreadsheets/d/1XL5vhW3sbDhbH9Cz0tuDiY8C3ctxq1tqvaCgkFb8cCA/edit?usp=sharing"",""หนองบัวลำภู!J144"")"),13)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IFERROR(__xludf.DUMMYFUNCTION("IMPORTRANGE(""https://docs.google.com/spreadsheets/d/1Yj_ptqi66GCucihVvJfMjLAmec39IyEx_6qawtMGysU/edit?usp=sharing"",""สบก!BS54"")"),19295)</f>
        <v>19295</v>
      </c>
      <c r="N224" s="177">
        <f ca="1">IFERROR(__xludf.DUMMYFUNCTION("IMPORTRANGE(""https://docs.google.com/spreadsheets/d/1Yj_ptqi66GCucihVvJfMjLAmec39IyEx_6qawtMGysU/edit?usp=sharing"",""สบก!BT54"")"),19295)</f>
        <v>19295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IFERROR(__xludf.DUMMYFUNCTION("IMPORTRANGE(""https://docs.google.com/spreadsheets/d/1Yj_ptqi66GCucihVvJfMjLAmec39IyEx_6qawtMGysU/edit?usp=sharing"",""สบก!BO54"")"),0)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IFERROR(__xludf.DUMMYFUNCTION("IMPORTRANGE(""https://docs.google.com/spreadsheets/d/1Yj_ptqi66GCucihVvJfMjLAmec39IyEx_6qawtMGysU/edit?usp=sharing"",""สบก!BP54"")"),19295)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IFERROR(__xludf.DUMMYFUNCTION("IMPORTRANGE(""https://docs.google.com/spreadsheets/d/1Yj_ptqi66GCucihVvJfMjLAmec39IyEx_6qawtMGysU/edit?usp=sharing"",""สบก!BQ54"")"),0)</f>
        <v>0</v>
      </c>
      <c r="M228" s="103"/>
      <c r="N228" s="93">
        <f ca="1">IFERROR(__xludf.DUMMYFUNCTION("IMPORTRANGE(""https://docs.google.com/spreadsheets/d/1Yj_ptqi66GCucihVvJfMjLAmec39IyEx_6qawtMGysU/edit?usp=sharing"",""สบก!BU54"")"),0)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IFERROR(__xludf.DUMMYFUNCTION("IMPORTRANGE(""https://docs.google.com/spreadsheets/d/1XL5vhW3sbDhbH9Cz0tuDiY8C3ctxq1tqvaCgkFb8cCA/edit?usp=sharing"",""หนองบัวลำภู!I149"")"),13)</f>
        <v>13</v>
      </c>
      <c r="J229" s="276">
        <f ca="1">IFERROR(__xludf.DUMMYFUNCTION("IMPORTRANGE(""https://docs.google.com/spreadsheets/d/1XL5vhW3sbDhbH9Cz0tuDiY8C3ctxq1tqvaCgkFb8cCA/edit?usp=sharing"",""หนองบัวลำภู!J149"")"),13)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IFERROR(__xludf.DUMMYFUNCTION("IMPORTRANGE(""https://docs.google.com/spreadsheets/d/1XL5vhW3sbDhbH9Cz0tuDiY8C3ctxq1tqvaCgkFb8cCA/edit?usp=sharing"",""หนองบัวลำภู!J151"")"),0)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IFERROR(__xludf.DUMMYFUNCTION("IMPORTRANGE(""https://docs.google.com/spreadsheets/d/1XL5vhW3sbDhbH9Cz0tuDiY8C3ctxq1tqvaCgkFb8cCA/edit?usp=sharing"",""หนองบัวลำภู!J152"")"),1)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IFERROR(__xludf.DUMMYFUNCTION("IMPORTRANGE(""https://docs.google.com/spreadsheets/d/1XL5vhW3sbDhbH9Cz0tuDiY8C3ctxq1tqvaCgkFb8cCA/edit?usp=sharing"",""หนองบัวลำภู!J153"")"),1)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IFERROR(__xludf.DUMMYFUNCTION("IMPORTRANGE(""https://docs.google.com/spreadsheets/d/1XL5vhW3sbDhbH9Cz0tuDiY8C3ctxq1tqvaCgkFb8cCA/edit?usp=sharing"",""หนองบัวลำภู!J154"")"),1)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IFERROR(__xludf.DUMMYFUNCTION("IMPORTRANGE(""https://docs.google.com/spreadsheets/d/1XL5vhW3sbDhbH9Cz0tuDiY8C3ctxq1tqvaCgkFb8cCA/edit?usp=sharing"",""หนองบัวลำภู!I155"")"),13)</f>
        <v>13</v>
      </c>
      <c r="J235" s="198">
        <f ca="1">IFERROR(__xludf.DUMMYFUNCTION("IMPORTRANGE(""https://docs.google.com/spreadsheets/d/1XL5vhW3sbDhbH9Cz0tuDiY8C3ctxq1tqvaCgkFb8cCA/edit?usp=sharing"",""หนองบัวลำภู!J155"")"),13)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IFERROR(__xludf.DUMMYFUNCTION("IMPORTRANGE(""https://docs.google.com/spreadsheets/d/1XL5vhW3sbDhbH9Cz0tuDiY8C3ctxq1tqvaCgkFb8cCA/edit?usp=sharing"",""หนองบัวลำภู!J156"")"),0)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IFERROR(__xludf.DUMMYFUNCTION("IMPORTRANGE(""https://docs.google.com/spreadsheets/d/1XL5vhW3sbDhbH9Cz0tuDiY8C3ctxq1tqvaCgkFb8cCA/edit?usp=sharing"",""หนองบัวลำภู!J157"")"),0)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IFERROR(__xludf.DUMMYFUNCTION("IMPORTRANGE(""https://docs.google.com/spreadsheets/d/1XL5vhW3sbDhbH9Cz0tuDiY8C3ctxq1tqvaCgkFb8cCA/edit?usp=sharing"",""หนองบัวลำภู!I158"")"),0)</f>
        <v>0</v>
      </c>
      <c r="J238" s="276">
        <f ca="1">IFERROR(__xludf.DUMMYFUNCTION("IMPORTRANGE(""https://docs.google.com/spreadsheets/d/1XL5vhW3sbDhbH9Cz0tuDiY8C3ctxq1tqvaCgkFb8cCA/edit?usp=sharing"",""หนองบัวลำภู!J158"")"),0)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IFERROR(__xludf.DUMMYFUNCTION("IMPORTRANGE(""https://docs.google.com/spreadsheets/d/1XL5vhW3sbDhbH9Cz0tuDiY8C3ctxq1tqvaCgkFb8cCA/edit?usp=sharing"",""หนองบัวลำภู!J159"")"),"")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IFERROR(__xludf.DUMMYFUNCTION("IMPORTRANGE(""https://docs.google.com/spreadsheets/d/1XL5vhW3sbDhbH9Cz0tuDiY8C3ctxq1tqvaCgkFb8cCA/edit?usp=sharing"",""หนองบัวลำภู!J161"")"),0)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IFERROR(__xludf.DUMMYFUNCTION("IMPORTRANGE(""https://docs.google.com/spreadsheets/d/1XL5vhW3sbDhbH9Cz0tuDiY8C3ctxq1tqvaCgkFb8cCA/edit?usp=sharing"",""หนองบัวลำภู!J162"")"),0)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IFERROR(__xludf.DUMMYFUNCTION("IMPORTRANGE(""https://docs.google.com/spreadsheets/d/1XL5vhW3sbDhbH9Cz0tuDiY8C3ctxq1tqvaCgkFb8cCA/edit?usp=sharing"",""หนองบัวลำภู!J163"")"),0)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IFERROR(__xludf.DUMMYFUNCTION("IMPORTRANGE(""https://docs.google.com/spreadsheets/d/1XL5vhW3sbDhbH9Cz0tuDiY8C3ctxq1tqvaCgkFb8cCA/edit?usp=sharing"",""หนองบัวลำภู!I164"")"),0)</f>
        <v>0</v>
      </c>
      <c r="J244" s="197">
        <f ca="1">IFERROR(__xludf.DUMMYFUNCTION("IMPORTRANGE(""https://docs.google.com/spreadsheets/d/1XL5vhW3sbDhbH9Cz0tuDiY8C3ctxq1tqvaCgkFb8cCA/edit?usp=sharing"",""หนองบัวลำภู!J164"")"),0)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IFERROR(__xludf.DUMMYFUNCTION("IMPORTRANGE(""https://docs.google.com/spreadsheets/d/1XL5vhW3sbDhbH9Cz0tuDiY8C3ctxq1tqvaCgkFb8cCA/edit?usp=sharing"",""หนองบัวลำภู!J165"")"),0)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IFERROR(__xludf.DUMMYFUNCTION("IMPORTRANGE(""https://docs.google.com/spreadsheets/d/1XL5vhW3sbDhbH9Cz0tuDiY8C3ctxq1tqvaCgkFb8cCA/edit?usp=sharing"",""หนองบัวลำภู!J166"")"),0)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IFERROR(__xludf.DUMMYFUNCTION("IMPORTRANGE(""https://docs.google.com/spreadsheets/d/1XL5vhW3sbDhbH9Cz0tuDiY8C3ctxq1tqvaCgkFb8cCA/edit?usp=sharing"",""หนองบัวลำภู!I169"")"),0)</f>
        <v>0</v>
      </c>
      <c r="J249" s="324">
        <f ca="1">IFERROR(__xludf.DUMMYFUNCTION("IMPORTRANGE(""https://docs.google.com/spreadsheets/d/1XL5vhW3sbDhbH9Cz0tuDiY8C3ctxq1tqvaCgkFb8cCA/edit?usp=sharing"",""หนองบัวลำภู!J169"")"),0)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IFERROR(__xludf.DUMMYFUNCTION("IMPORTRANGE(""https://docs.google.com/spreadsheets/d/1Yj_ptqi66GCucihVvJfMjLAmec39IyEx_6qawtMGysU/edit?usp=sharing"",""สบก!CB54"")"),0)</f>
        <v>0</v>
      </c>
      <c r="N254" s="177">
        <f ca="1">IFERROR(__xludf.DUMMYFUNCTION("IMPORTRANGE(""https://docs.google.com/spreadsheets/d/1Yj_ptqi66GCucihVvJfMjLAmec39IyEx_6qawtMGysU/edit?usp=sharing"",""สบก!CC54"")"),0)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IFERROR(__xludf.DUMMYFUNCTION("IMPORTRANGE(""https://docs.google.com/spreadsheets/d/1Yj_ptqi66GCucihVvJfMjLAmec39IyEx_6qawtMGysU/edit?usp=sharing"",""สบก!BX54"")"),0)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IFERROR(__xludf.DUMMYFUNCTION("IMPORTRANGE(""https://docs.google.com/spreadsheets/d/1Yj_ptqi66GCucihVvJfMjLAmec39IyEx_6qawtMGysU/edit?usp=sharing"",""สบก!BY54"")"),0)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IFERROR(__xludf.DUMMYFUNCTION("IMPORTRANGE(""https://docs.google.com/spreadsheets/d/1Yj_ptqi66GCucihVvJfMjLAmec39IyEx_6qawtMGysU/edit?usp=sharing"",""สบก!BZ54"")"),0)</f>
        <v>0</v>
      </c>
      <c r="M258" s="103"/>
      <c r="N258" s="93">
        <f ca="1">IFERROR(__xludf.DUMMYFUNCTION("IMPORTRANGE(""https://docs.google.com/spreadsheets/d/1Yj_ptqi66GCucihVvJfMjLAmec39IyEx_6qawtMGysU/edit?usp=sharing"",""สบก!CD54"")"),0)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IFERROR(__xludf.DUMMYFUNCTION("IMPORTRANGE(""https://docs.google.com/spreadsheets/d/1XL5vhW3sbDhbH9Cz0tuDiY8C3ctxq1tqvaCgkFb8cCA/edit?usp=sharing"",""หนองบัวลำภู!J175"")"),0)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IFERROR(__xludf.DUMMYFUNCTION("IMPORTRANGE(""https://docs.google.com/spreadsheets/d/1XL5vhW3sbDhbH9Cz0tuDiY8C3ctxq1tqvaCgkFb8cCA/edit?usp=sharing"",""หนองบัวลำภู!J176"")"),0)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IFERROR(__xludf.DUMMYFUNCTION("IMPORTRANGE(""https://docs.google.com/spreadsheets/d/1XL5vhW3sbDhbH9Cz0tuDiY8C3ctxq1tqvaCgkFb8cCA/edit?usp=sharing"",""หนองบัวลำภู!J177"")"),0)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IFERROR(__xludf.DUMMYFUNCTION("IMPORTRANGE(""https://docs.google.com/spreadsheets/d/1XL5vhW3sbDhbH9Cz0tuDiY8C3ctxq1tqvaCgkFb8cCA/edit?usp=sharing"",""หนองบัวลำภู!J178"")"),0)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IFERROR(__xludf.DUMMYFUNCTION("IMPORTRANGE(""https://docs.google.com/spreadsheets/d/1XL5vhW3sbDhbH9Cz0tuDiY8C3ctxq1tqvaCgkFb8cCA/edit?usp=sharing"",""หนองบัวลำภู!I179"")"),0)</f>
        <v>0</v>
      </c>
      <c r="J264" s="198">
        <f ca="1">IFERROR(__xludf.DUMMYFUNCTION("IMPORTRANGE(""https://docs.google.com/spreadsheets/d/1XL5vhW3sbDhbH9Cz0tuDiY8C3ctxq1tqvaCgkFb8cCA/edit?usp=sharing"",""หนองบัวลำภู!J179"")"),0)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IFERROR(__xludf.DUMMYFUNCTION("IMPORTRANGE(""https://docs.google.com/spreadsheets/d/1XL5vhW3sbDhbH9Cz0tuDiY8C3ctxq1tqvaCgkFb8cCA/edit?usp=sharing"",""หนองบัวลำภู!I180"")"),0)</f>
        <v>0</v>
      </c>
      <c r="J265" s="198">
        <f ca="1">IFERROR(__xludf.DUMMYFUNCTION("IMPORTRANGE(""https://docs.google.com/spreadsheets/d/1XL5vhW3sbDhbH9Cz0tuDiY8C3ctxq1tqvaCgkFb8cCA/edit?usp=sharing"",""หนองบัวลำภู!J180"")"),0)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IFERROR(__xludf.DUMMYFUNCTION("IMPORTRANGE(""https://docs.google.com/spreadsheets/d/1XL5vhW3sbDhbH9Cz0tuDiY8C3ctxq1tqvaCgkFb8cCA/edit?usp=sharing"",""หนองบัวลำภู!I181"")"),0)</f>
        <v>0</v>
      </c>
      <c r="J266" s="198">
        <f ca="1">IFERROR(__xludf.DUMMYFUNCTION("IMPORTRANGE(""https://docs.google.com/spreadsheets/d/1XL5vhW3sbDhbH9Cz0tuDiY8C3ctxq1tqvaCgkFb8cCA/edit?usp=sharing"",""หนองบัวลำภู!J181"")"),0)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IFERROR(__xludf.DUMMYFUNCTION("IMPORTRANGE(""https://docs.google.com/spreadsheets/d/1XL5vhW3sbDhbH9Cz0tuDiY8C3ctxq1tqvaCgkFb8cCA/edit?usp=sharing"",""หนองบัวลำภู!I182"")"),0)</f>
        <v>0</v>
      </c>
      <c r="J267" s="198">
        <f ca="1">IFERROR(__xludf.DUMMYFUNCTION("IMPORTRANGE(""https://docs.google.com/spreadsheets/d/1XL5vhW3sbDhbH9Cz0tuDiY8C3ctxq1tqvaCgkFb8cCA/edit?usp=sharing"",""หนองบัวลำภู!J182"")"),0)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IFERROR(__xludf.DUMMYFUNCTION("IMPORTRANGE(""https://docs.google.com/spreadsheets/d/1XL5vhW3sbDhbH9Cz0tuDiY8C3ctxq1tqvaCgkFb8cCA/edit?usp=sharing"",""หนองบัวลำภู!J183"")"),0)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IFERROR(__xludf.DUMMYFUNCTION("IMPORTRANGE(""https://docs.google.com/spreadsheets/d/1XL5vhW3sbDhbH9Cz0tuDiY8C3ctxq1tqvaCgkFb8cCA/edit?usp=sharing"",""หนองบัวลำภู!J184"")"),0)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IFERROR(__xludf.DUMMYFUNCTION("IMPORTRANGE(""https://docs.google.com/spreadsheets/d/1XL5vhW3sbDhbH9Cz0tuDiY8C3ctxq1tqvaCgkFb8cCA/edit?usp=sharing"",""หนองบัวลำภู!I185"")"),0)</f>
        <v>0</v>
      </c>
      <c r="J270" s="324">
        <f ca="1">IFERROR(__xludf.DUMMYFUNCTION("IMPORTRANGE(""https://docs.google.com/spreadsheets/d/1XL5vhW3sbDhbH9Cz0tuDiY8C3ctxq1tqvaCgkFb8cCA/edit?usp=sharing"",""หนองบัวลำภู!J185"")"),0)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IFERROR(__xludf.DUMMYFUNCTION("IMPORTRANGE(""https://docs.google.com/spreadsheets/d/1Yj_ptqi66GCucihVvJfMjLAmec39IyEx_6qawtMGysU/edit?usp=sharing"",""สบก!CK54"")"),0)</f>
        <v>0</v>
      </c>
      <c r="N275" s="177">
        <f ca="1">IFERROR(__xludf.DUMMYFUNCTION("IMPORTRANGE(""https://docs.google.com/spreadsheets/d/1Yj_ptqi66GCucihVvJfMjLAmec39IyEx_6qawtMGysU/edit?usp=sharing"",""สบก!CL54"")"),0)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IFERROR(__xludf.DUMMYFUNCTION("IMPORTRANGE(""https://docs.google.com/spreadsheets/d/1Yj_ptqi66GCucihVvJfMjLAmec39IyEx_6qawtMGysU/edit?usp=sharing"",""สบก!CG54"")"),0)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IFERROR(__xludf.DUMMYFUNCTION("IMPORTRANGE(""https://docs.google.com/spreadsheets/d/1Yj_ptqi66GCucihVvJfMjLAmec39IyEx_6qawtMGysU/edit?usp=sharing"",""สบก!CH54"")"),0)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IFERROR(__xludf.DUMMYFUNCTION("IMPORTRANGE(""https://docs.google.com/spreadsheets/d/1Yj_ptqi66GCucihVvJfMjLAmec39IyEx_6qawtMGysU/edit?usp=sharing"",""สบก!CI54"")"),0)</f>
        <v>0</v>
      </c>
      <c r="M279" s="103"/>
      <c r="N279" s="93">
        <f ca="1">IFERROR(__xludf.DUMMYFUNCTION("IMPORTRANGE(""https://docs.google.com/spreadsheets/d/1Yj_ptqi66GCucihVvJfMjLAmec39IyEx_6qawtMGysU/edit?usp=sharing"",""สบก!CM54"")"),0)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IFERROR(__xludf.DUMMYFUNCTION("IMPORTRANGE(""https://docs.google.com/spreadsheets/d/1XL5vhW3sbDhbH9Cz0tuDiY8C3ctxq1tqvaCgkFb8cCA/edit?usp=sharing"",""หนองบัวลำภู!J191"")"),0)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IFERROR(__xludf.DUMMYFUNCTION("IMPORTRANGE(""https://docs.google.com/spreadsheets/d/1XL5vhW3sbDhbH9Cz0tuDiY8C3ctxq1tqvaCgkFb8cCA/edit?usp=sharing"",""หนองบัวลำภู!J192"")"),0)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IFERROR(__xludf.DUMMYFUNCTION("IMPORTRANGE(""https://docs.google.com/spreadsheets/d/1XL5vhW3sbDhbH9Cz0tuDiY8C3ctxq1tqvaCgkFb8cCA/edit?usp=sharing"",""หนองบัวลำภู!J193"")"),0)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IFERROR(__xludf.DUMMYFUNCTION("IMPORTRANGE(""https://docs.google.com/spreadsheets/d/1XL5vhW3sbDhbH9Cz0tuDiY8C3ctxq1tqvaCgkFb8cCA/edit?usp=sharing"",""หนองบัวลำภู!J194"")"),0)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IFERROR(__xludf.DUMMYFUNCTION("IMPORTRANGE(""https://docs.google.com/spreadsheets/d/1XL5vhW3sbDhbH9Cz0tuDiY8C3ctxq1tqvaCgkFb8cCA/edit?usp=sharing"",""หนองบัวลำภู!I195"")"),0)</f>
        <v>0</v>
      </c>
      <c r="J285" s="198">
        <f ca="1">IFERROR(__xludf.DUMMYFUNCTION("IMPORTRANGE(""https://docs.google.com/spreadsheets/d/1XL5vhW3sbDhbH9Cz0tuDiY8C3ctxq1tqvaCgkFb8cCA/edit?usp=sharing"",""หนองบัวลำภู!J195"")"),0)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IFERROR(__xludf.DUMMYFUNCTION("IMPORTRANGE(""https://docs.google.com/spreadsheets/d/1XL5vhW3sbDhbH9Cz0tuDiY8C3ctxq1tqvaCgkFb8cCA/edit?usp=sharing"",""หนองบัวลำภู!J196"")"),0)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IFERROR(__xludf.DUMMYFUNCTION("IMPORTRANGE(""https://docs.google.com/spreadsheets/d/1XL5vhW3sbDhbH9Cz0tuDiY8C3ctxq1tqvaCgkFb8cCA/edit?usp=sharing"",""หนองบัวลำภู!J197"")"),0)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IFERROR(__xludf.DUMMYFUNCTION("IMPORTRANGE(""https://docs.google.com/spreadsheets/d/1XL5vhW3sbDhbH9Cz0tuDiY8C3ctxq1tqvaCgkFb8cCA/edit?usp=sharing"",""หนองบัวลำภู!I199"")"),0)</f>
        <v>0</v>
      </c>
      <c r="J289" s="324">
        <f ca="1">IFERROR(__xludf.DUMMYFUNCTION("IMPORTRANGE(""https://docs.google.com/spreadsheets/d/1XL5vhW3sbDhbH9Cz0tuDiY8C3ctxq1tqvaCgkFb8cCA/edit?usp=sharing"",""หนองบัวลำภู!J199"")"),0)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IFERROR(__xludf.DUMMYFUNCTION("IMPORTRANGE(""https://docs.google.com/spreadsheets/d/1Yj_ptqi66GCucihVvJfMjLAmec39IyEx_6qawtMGysU/edit?usp=sharing"",""สบก!CT54"")"),0)</f>
        <v>0</v>
      </c>
      <c r="N294" s="177">
        <f ca="1">IFERROR(__xludf.DUMMYFUNCTION("IMPORTRANGE(""https://docs.google.com/spreadsheets/d/1Yj_ptqi66GCucihVvJfMjLAmec39IyEx_6qawtMGysU/edit?usp=sharing"",""สบก!CU54"")"),0)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IFERROR(__xludf.DUMMYFUNCTION("IMPORTRANGE(""https://docs.google.com/spreadsheets/d/1Yj_ptqi66GCucihVvJfMjLAmec39IyEx_6qawtMGysU/edit?usp=sharing"",""สบก!CP54"")"),0)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IFERROR(__xludf.DUMMYFUNCTION("IMPORTRANGE(""https://docs.google.com/spreadsheets/d/1Yj_ptqi66GCucihVvJfMjLAmec39IyEx_6qawtMGysU/edit?usp=sharing"",""สบก!CQ54"")"),0)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IFERROR(__xludf.DUMMYFUNCTION("IMPORTRANGE(""https://docs.google.com/spreadsheets/d/1Yj_ptqi66GCucihVvJfMjLAmec39IyEx_6qawtMGysU/edit?usp=sharing"",""สบก!CR54"")"),0)</f>
        <v>0</v>
      </c>
      <c r="M298" s="103"/>
      <c r="N298" s="93">
        <f ca="1">IFERROR(__xludf.DUMMYFUNCTION("IMPORTRANGE(""https://docs.google.com/spreadsheets/d/1Yj_ptqi66GCucihVvJfMjLAmec39IyEx_6qawtMGysU/edit?usp=sharing"",""สบก!CV54"")"),0)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IFERROR(__xludf.DUMMYFUNCTION("IMPORTRANGE(""https://docs.google.com/spreadsheets/d/1XL5vhW3sbDhbH9Cz0tuDiY8C3ctxq1tqvaCgkFb8cCA/edit?usp=sharing"",""หนองบัวลำภู!J205"")"),0)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IFERROR(__xludf.DUMMYFUNCTION("IMPORTRANGE(""https://docs.google.com/spreadsheets/d/1XL5vhW3sbDhbH9Cz0tuDiY8C3ctxq1tqvaCgkFb8cCA/edit?usp=sharing"",""หนองบัวลำภู!J206"")"),0)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IFERROR(__xludf.DUMMYFUNCTION("IMPORTRANGE(""https://docs.google.com/spreadsheets/d/1XL5vhW3sbDhbH9Cz0tuDiY8C3ctxq1tqvaCgkFb8cCA/edit?usp=sharing"",""หนองบัวลำภู!J207"")"),0)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IFERROR(__xludf.DUMMYFUNCTION("IMPORTRANGE(""https://docs.google.com/spreadsheets/d/1XL5vhW3sbDhbH9Cz0tuDiY8C3ctxq1tqvaCgkFb8cCA/edit?usp=sharing"",""หนองบัวลำภู!J208"")"),0)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IFERROR(__xludf.DUMMYFUNCTION("IMPORTRANGE(""https://docs.google.com/spreadsheets/d/1XL5vhW3sbDhbH9Cz0tuDiY8C3ctxq1tqvaCgkFb8cCA/edit?usp=sharing"",""หนองบัวลำภู!I209"")"),0)</f>
        <v>0</v>
      </c>
      <c r="J304" s="213">
        <f ca="1">IFERROR(__xludf.DUMMYFUNCTION("IMPORTRANGE(""https://docs.google.com/spreadsheets/d/1XL5vhW3sbDhbH9Cz0tuDiY8C3ctxq1tqvaCgkFb8cCA/edit?usp=sharing"",""หนองบัวลำภู!J209"")"),0)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IFERROR(__xludf.DUMMYFUNCTION("IMPORTRANGE(""https://docs.google.com/spreadsheets/d/1XL5vhW3sbDhbH9Cz0tuDiY8C3ctxq1tqvaCgkFb8cCA/edit?usp=sharing"",""หนองบัวลำภู!I211"")"),0)</f>
        <v>0</v>
      </c>
      <c r="J306" s="213">
        <f ca="1">IFERROR(__xludf.DUMMYFUNCTION("IMPORTRANGE(""https://docs.google.com/spreadsheets/d/1XL5vhW3sbDhbH9Cz0tuDiY8C3ctxq1tqvaCgkFb8cCA/edit?usp=sharing"",""หนองบัวลำภู!J211"")"),0)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IFERROR(__xludf.DUMMYFUNCTION("IMPORTRANGE(""https://docs.google.com/spreadsheets/d/1XL5vhW3sbDhbH9Cz0tuDiY8C3ctxq1tqvaCgkFb8cCA/edit?usp=sharing"",""หนองบัวลำภู!J212"")"),0)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IFERROR(__xludf.DUMMYFUNCTION("IMPORTRANGE(""https://docs.google.com/spreadsheets/d/1XL5vhW3sbDhbH9Cz0tuDiY8C3ctxq1tqvaCgkFb8cCA/edit?usp=sharing"",""หนองบัวลำภู!J213"")"),0)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IFERROR(__xludf.DUMMYFUNCTION("IMPORTRANGE(""https://docs.google.com/spreadsheets/d/1XL5vhW3sbDhbH9Cz0tuDiY8C3ctxq1tqvaCgkFb8cCA/edit?usp=sharing"",""หนองบัวลำภู!I214"")"),0)</f>
        <v>0</v>
      </c>
      <c r="J309" s="341">
        <f ca="1">IFERROR(__xludf.DUMMYFUNCTION("IMPORTRANGE(""https://docs.google.com/spreadsheets/d/1XL5vhW3sbDhbH9Cz0tuDiY8C3ctxq1tqvaCgkFb8cCA/edit?usp=sharing"",""หนองบัวลำภู!J214"")"),0)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IFERROR(__xludf.DUMMYFUNCTION("IMPORTRANGE(""https://docs.google.com/spreadsheets/d/1Yj_ptqi66GCucihVvJfMjLAmec39IyEx_6qawtMGysU/edit?usp=sharing"",""สบก!DC54"")"),0)</f>
        <v>0</v>
      </c>
      <c r="N314" s="177">
        <f ca="1">IFERROR(__xludf.DUMMYFUNCTION("IMPORTRANGE(""https://docs.google.com/spreadsheets/d/1Yj_ptqi66GCucihVvJfMjLAmec39IyEx_6qawtMGysU/edit?usp=sharing"",""สบก!DD54"")"),0)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IFERROR(__xludf.DUMMYFUNCTION("IMPORTRANGE(""https://docs.google.com/spreadsheets/d/1Yj_ptqi66GCucihVvJfMjLAmec39IyEx_6qawtMGysU/edit?usp=sharing"",""สบก!CY54"")"),0)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IFERROR(__xludf.DUMMYFUNCTION("IMPORTRANGE(""https://docs.google.com/spreadsheets/d/1Yj_ptqi66GCucihVvJfMjLAmec39IyEx_6qawtMGysU/edit?usp=sharing"",""สบก!CZ54"")"),0)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IFERROR(__xludf.DUMMYFUNCTION("IMPORTRANGE(""https://docs.google.com/spreadsheets/d/1Yj_ptqi66GCucihVvJfMjLAmec39IyEx_6qawtMGysU/edit?usp=sharing"",""สบก!DA54"")"),0)</f>
        <v>0</v>
      </c>
      <c r="M318" s="103"/>
      <c r="N318" s="93">
        <f ca="1">IFERROR(__xludf.DUMMYFUNCTION("IMPORTRANGE(""https://docs.google.com/spreadsheets/d/1Yj_ptqi66GCucihVvJfMjLAmec39IyEx_6qawtMGysU/edit?usp=sharing"",""สบก!DE54"")"),0)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IFERROR(__xludf.DUMMYFUNCTION("IMPORTRANGE(""https://docs.google.com/spreadsheets/d/1XL5vhW3sbDhbH9Cz0tuDiY8C3ctxq1tqvaCgkFb8cCA/edit?usp=sharing"",""หนองบัวลำภู!J220"")"),0)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IFERROR(__xludf.DUMMYFUNCTION("IMPORTRANGE(""https://docs.google.com/spreadsheets/d/1XL5vhW3sbDhbH9Cz0tuDiY8C3ctxq1tqvaCgkFb8cCA/edit?usp=sharing"",""หนองบัวลำภู!J221"")"),0)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IFERROR(__xludf.DUMMYFUNCTION("IMPORTRANGE(""https://docs.google.com/spreadsheets/d/1XL5vhW3sbDhbH9Cz0tuDiY8C3ctxq1tqvaCgkFb8cCA/edit?usp=sharing"",""หนองบัวลำภู!J222"")"),0)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IFERROR(__xludf.DUMMYFUNCTION("IMPORTRANGE(""https://docs.google.com/spreadsheets/d/1XL5vhW3sbDhbH9Cz0tuDiY8C3ctxq1tqvaCgkFb8cCA/edit?usp=sharing"",""หนองบัวลำภู!J223"")"),0)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IFERROR(__xludf.DUMMYFUNCTION("IMPORTRANGE(""https://docs.google.com/spreadsheets/d/1XL5vhW3sbDhbH9Cz0tuDiY8C3ctxq1tqvaCgkFb8cCA/edit?usp=sharing"",""หนองบัวลำภู!I224"")"),0)</f>
        <v>0</v>
      </c>
      <c r="J324" s="213">
        <f ca="1">IFERROR(__xludf.DUMMYFUNCTION("IMPORTRANGE(""https://docs.google.com/spreadsheets/d/1XL5vhW3sbDhbH9Cz0tuDiY8C3ctxq1tqvaCgkFb8cCA/edit?usp=sharing"",""หนองบัวลำภู!J224"")"),0)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IFERROR(__xludf.DUMMYFUNCTION("IMPORTRANGE(""https://docs.google.com/spreadsheets/d/1XL5vhW3sbDhbH9Cz0tuDiY8C3ctxq1tqvaCgkFb8cCA/edit?usp=sharing"",""หนองบัวลำภู!J225"")"),0)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IFERROR(__xludf.DUMMYFUNCTION("IMPORTRANGE(""https://docs.google.com/spreadsheets/d/1XL5vhW3sbDhbH9Cz0tuDiY8C3ctxq1tqvaCgkFb8cCA/edit?usp=sharing"",""หนองบัวลำภู!J226"")"),0)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IFERROR(__xludf.DUMMYFUNCTION("IMPORTRANGE(""https://docs.google.com/spreadsheets/d/1XL5vhW3sbDhbH9Cz0tuDiY8C3ctxq1tqvaCgkFb8cCA/edit?usp=sharing"",""หนองบัวลำภู!I228"")"),440)</f>
        <v>440</v>
      </c>
      <c r="J328" s="347">
        <f ca="1">IFERROR(__xludf.DUMMYFUNCTION("IMPORTRANGE(""https://docs.google.com/spreadsheets/d/1XL5vhW3sbDhbH9Cz0tuDiY8C3ctxq1tqvaCgkFb8cCA/edit?usp=sharing"",""หนองบัวลำภู!J228"")"),0)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1085310</v>
      </c>
      <c r="M329" s="158">
        <f t="shared" ca="1" si="98"/>
        <v>588610</v>
      </c>
      <c r="N329" s="158">
        <f t="shared" ca="1" si="98"/>
        <v>448488</v>
      </c>
      <c r="O329" s="157">
        <f t="shared" ref="O329:O331" ca="1" si="99">IF(L329&gt;0,N329*100/L329,0)</f>
        <v>41.323492826934242</v>
      </c>
      <c r="P329" s="157">
        <f t="shared" ref="P329:P331" ca="1" si="100">IF(M329&gt;0,N329*100/M329,0)</f>
        <v>76.194424151815298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1085310</v>
      </c>
      <c r="M331" s="163">
        <f t="shared" ca="1" si="102"/>
        <v>588610</v>
      </c>
      <c r="N331" s="163">
        <f t="shared" ca="1" si="102"/>
        <v>448488</v>
      </c>
      <c r="O331" s="162">
        <f t="shared" ca="1" si="99"/>
        <v>41.323492826934242</v>
      </c>
      <c r="P331" s="162">
        <f t="shared" ca="1" si="100"/>
        <v>76.194424151815298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1036410</v>
      </c>
      <c r="M333" s="176">
        <f ca="1">IFERROR(__xludf.DUMMYFUNCTION("IMPORTRANGE(""https://docs.google.com/spreadsheets/d/1Yj_ptqi66GCucihVvJfMjLAmec39IyEx_6qawtMGysU/edit?usp=sharing"",""สบก!DL54"")"),588610)</f>
        <v>588610</v>
      </c>
      <c r="N333" s="177">
        <f ca="1">IFERROR(__xludf.DUMMYFUNCTION("IMPORTRANGE(""https://docs.google.com/spreadsheets/d/1Yj_ptqi66GCucihVvJfMjLAmec39IyEx_6qawtMGysU/edit?usp=sharing"",""สบก!DM54"")"),399588)</f>
        <v>399588</v>
      </c>
      <c r="O333" s="178">
        <f ca="1">IF(L333&gt;0,N333*100/L333,0)</f>
        <v>38.555012012620487</v>
      </c>
      <c r="P333" s="178">
        <f ca="1">IF(M333&gt;0,N333*100/M333,0)</f>
        <v>67.886716161804927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IFERROR(__xludf.DUMMYFUNCTION("IMPORTRANGE(""https://docs.google.com/spreadsheets/d/1Yj_ptqi66GCucihVvJfMjLAmec39IyEx_6qawtMGysU/edit?usp=sharing"",""สบก!DH54"")"),306000)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IFERROR(__xludf.DUMMYFUNCTION("IMPORTRANGE(""https://docs.google.com/spreadsheets/d/1Yj_ptqi66GCucihVvJfMjLAmec39IyEx_6qawtMGysU/edit?usp=sharing"",""สบก!DI54"")"),730410)</f>
        <v>730410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IFERROR(__xludf.DUMMYFUNCTION("IMPORTRANGE(""https://docs.google.com/spreadsheets/d/1Yj_ptqi66GCucihVvJfMjLAmec39IyEx_6qawtMGysU/edit?usp=sharing"",""สบก!DJ54"")"),48900)</f>
        <v>48900</v>
      </c>
      <c r="M337" s="103"/>
      <c r="N337" s="93">
        <f ca="1">IFERROR(__xludf.DUMMYFUNCTION("IMPORTRANGE(""https://docs.google.com/spreadsheets/d/1Yj_ptqi66GCucihVvJfMjLAmec39IyEx_6qawtMGysU/edit?usp=sharing"",""สบก!DN54"")"),48900)</f>
        <v>48900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IFERROR(__xludf.DUMMYFUNCTION("IMPORTRANGE(""https://docs.google.com/spreadsheets/d/1XL5vhW3sbDhbH9Cz0tuDiY8C3ctxq1tqvaCgkFb8cCA/edit?usp=sharing"",""หนองบัวลำภู!I234"")"),0)</f>
        <v>0</v>
      </c>
      <c r="J339" s="197">
        <f ca="1">IFERROR(__xludf.DUMMYFUNCTION("IMPORTRANGE(""https://docs.google.com/spreadsheets/d/1XL5vhW3sbDhbH9Cz0tuDiY8C3ctxq1tqvaCgkFb8cCA/edit?usp=sharing"",""หนองบัวลำภู!J234"")"),63)</f>
        <v>63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IFERROR(__xludf.DUMMYFUNCTION("IMPORTRANGE(""https://docs.google.com/spreadsheets/d/1XL5vhW3sbDhbH9Cz0tuDiY8C3ctxq1tqvaCgkFb8cCA/edit?usp=sharing"",""หนองบัวลำภู!I235"")"),4400)</f>
        <v>4400</v>
      </c>
      <c r="J340" s="197">
        <f ca="1">IFERROR(__xludf.DUMMYFUNCTION("IMPORTRANGE(""https://docs.google.com/spreadsheets/d/1XL5vhW3sbDhbH9Cz0tuDiY8C3ctxq1tqvaCgkFb8cCA/edit?usp=sharing"",""หนองบัวลำภู!J235"")"),567.319999999999)</f>
        <v>567.31999999999903</v>
      </c>
      <c r="K340" s="350">
        <f t="shared" ca="1" si="103"/>
        <v>12.893636363636341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IFERROR(__xludf.DUMMYFUNCTION("IMPORTRANGE(""https://docs.google.com/spreadsheets/d/1XL5vhW3sbDhbH9Cz0tuDiY8C3ctxq1tqvaCgkFb8cCA/edit?usp=sharing"",""หนองบัวลำภู!I236"")"),440)</f>
        <v>440</v>
      </c>
      <c r="J341" s="197">
        <f ca="1">IFERROR(__xludf.DUMMYFUNCTION("IMPORTRANGE(""https://docs.google.com/spreadsheets/d/1XL5vhW3sbDhbH9Cz0tuDiY8C3ctxq1tqvaCgkFb8cCA/edit?usp=sharing"",""หนองบัวลำภู!J236"")"),87)</f>
        <v>87</v>
      </c>
      <c r="K341" s="350">
        <f t="shared" ca="1" si="103"/>
        <v>19.772727272727273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IFERROR(__xludf.DUMMYFUNCTION("IMPORTRANGE(""https://docs.google.com/spreadsheets/d/1XL5vhW3sbDhbH9Cz0tuDiY8C3ctxq1tqvaCgkFb8cCA/edit?usp=sharing"",""หนองบัวลำภู!I237"")"),0)</f>
        <v>0</v>
      </c>
      <c r="J342" s="197">
        <f ca="1">IFERROR(__xludf.DUMMYFUNCTION("IMPORTRANGE(""https://docs.google.com/spreadsheets/d/1XL5vhW3sbDhbH9Cz0tuDiY8C3ctxq1tqvaCgkFb8cCA/edit?usp=sharing"",""หนองบัวลำภู!J237"")"),1298.67)</f>
        <v>1298.67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IFERROR(__xludf.DUMMYFUNCTION("IMPORTRANGE(""https://docs.google.com/spreadsheets/d/1XL5vhW3sbDhbH9Cz0tuDiY8C3ctxq1tqvaCgkFb8cCA/edit?usp=sharing"",""หนองบัวลำภู!I238"")"),440)</f>
        <v>440</v>
      </c>
      <c r="J343" s="197">
        <f ca="1">IFERROR(__xludf.DUMMYFUNCTION("IMPORTRANGE(""https://docs.google.com/spreadsheets/d/1XL5vhW3sbDhbH9Cz0tuDiY8C3ctxq1tqvaCgkFb8cCA/edit?usp=sharing"",""หนองบัวลำภู!J238"")"),0)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IFERROR(__xludf.DUMMYFUNCTION("IMPORTRANGE(""https://docs.google.com/spreadsheets/d/1XL5vhW3sbDhbH9Cz0tuDiY8C3ctxq1tqvaCgkFb8cCA/edit?usp=sharing"",""หนองบัวลำภู!I239"")"),0)</f>
        <v>0</v>
      </c>
      <c r="J344" s="197">
        <f ca="1">IFERROR(__xludf.DUMMYFUNCTION("IMPORTRANGE(""https://docs.google.com/spreadsheets/d/1XL5vhW3sbDhbH9Cz0tuDiY8C3ctxq1tqvaCgkFb8cCA/edit?usp=sharing"",""หนองบัวลำภู!J239"")"),0)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IFERROR(__xludf.DUMMYFUNCTION("IMPORTRANGE(""https://docs.google.com/spreadsheets/d/1XL5vhW3sbDhbH9Cz0tuDiY8C3ctxq1tqvaCgkFb8cCA/edit?usp=sharing"",""หนองบัวลำภู!I240"")"),440)</f>
        <v>440</v>
      </c>
      <c r="J345" s="197">
        <f ca="1">IFERROR(__xludf.DUMMYFUNCTION("IMPORTRANGE(""https://docs.google.com/spreadsheets/d/1XL5vhW3sbDhbH9Cz0tuDiY8C3ctxq1tqvaCgkFb8cCA/edit?usp=sharing"",""หนองบัวลำภู!J240"")"),0)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IFERROR(__xludf.DUMMYFUNCTION("IMPORTRANGE(""https://docs.google.com/spreadsheets/d/1XL5vhW3sbDhbH9Cz0tuDiY8C3ctxq1tqvaCgkFb8cCA/edit?usp=sharing"",""หนองบัวลำภู!I241"")"),0)</f>
        <v>0</v>
      </c>
      <c r="J346" s="197">
        <f ca="1">IFERROR(__xludf.DUMMYFUNCTION("IMPORTRANGE(""https://docs.google.com/spreadsheets/d/1XL5vhW3sbDhbH9Cz0tuDiY8C3ctxq1tqvaCgkFb8cCA/edit?usp=sharing"",""หนองบัวลำภู!J241"")"),0)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IFERROR(__xludf.DUMMYFUNCTION("IMPORTRANGE(""https://docs.google.com/spreadsheets/d/1XL5vhW3sbDhbH9Cz0tuDiY8C3ctxq1tqvaCgkFb8cCA/edit?usp=sharing"",""หนองบัวลำภู!L242"")"),3455636)</f>
        <v>3455636</v>
      </c>
      <c r="M347" s="366"/>
      <c r="N347" s="366">
        <f ca="1">IFERROR(__xludf.DUMMYFUNCTION("IMPORTRANGE(""https://docs.google.com/spreadsheets/d/1XL5vhW3sbDhbH9Cz0tuDiY8C3ctxq1tqvaCgkFb8cCA/edit?usp=sharing"",""หนองบัวลำภู!M242"")"),690882.28)</f>
        <v>690882.28</v>
      </c>
      <c r="O347" s="366">
        <f ca="1">+IF(L347&gt;0,N347*100/L347,0)</f>
        <v>19.992912447954588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IFERROR(__xludf.DUMMYFUNCTION("IMPORTRANGE(""https://docs.google.com/spreadsheets/d/1XL5vhW3sbDhbH9Cz0tuDiY8C3ctxq1tqvaCgkFb8cCA/edit?usp=sharing"",""หนองบัวลำภู!I244"")"),392)</f>
        <v>392</v>
      </c>
      <c r="J349" s="379">
        <f ca="1">IFERROR(__xludf.DUMMYFUNCTION("IMPORTRANGE(""https://docs.google.com/spreadsheets/d/1XL5vhW3sbDhbH9Cz0tuDiY8C3ctxq1tqvaCgkFb8cCA/edit?usp=sharing"",""หนองบัวลำภู!J244"")"),0)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81"/>
      <c r="N349" s="381">
        <f ca="1">IFERROR(__xludf.DUMMYFUNCTION("IMPORTRANGE(""https://docs.google.com/spreadsheets/d/1XL5vhW3sbDhbH9Cz0tuDiY8C3ctxq1tqvaCgkFb8cCA/edit?usp=sharing"",""หนองบัวลำภู!M244"")"),79883.72)</f>
        <v>79883.72</v>
      </c>
      <c r="O349" s="381">
        <f ca="1">+IF(L349&gt;0,N349*100/L349,0)</f>
        <v>12.976984307482374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IFERROR(__xludf.DUMMYFUNCTION("IMPORTRANGE(""https://docs.google.com/spreadsheets/d/1XL5vhW3sbDhbH9Cz0tuDiY8C3ctxq1tqvaCgkFb8cCA/edit?usp=sharing"",""หนองบัวลำภู!I245"")"),90)</f>
        <v>90</v>
      </c>
      <c r="J350" s="379">
        <f ca="1">IFERROR(__xludf.DUMMYFUNCTION("IMPORTRANGE(""https://docs.google.com/spreadsheets/d/1XL5vhW3sbDhbH9Cz0tuDiY8C3ctxq1tqvaCgkFb8cCA/edit?usp=sharing"",""หนองบัวลำภู!J245"")"),0)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IFERROR(__xludf.DUMMYFUNCTION("IMPORTRANGE(""https://docs.google.com/spreadsheets/d/1XL5vhW3sbDhbH9Cz0tuDiY8C3ctxq1tqvaCgkFb8cCA/edit?usp=sharing"",""หนองบัวลำภู!L246"")"),0)</f>
        <v>0</v>
      </c>
      <c r="M351" s="172"/>
      <c r="N351" s="172">
        <f ca="1">IFERROR(__xludf.DUMMYFUNCTION("IMPORTRANGE(""https://docs.google.com/spreadsheets/d/1XL5vhW3sbDhbH9Cz0tuDiY8C3ctxq1tqvaCgkFb8cCA/edit?usp=sharing"",""หนองบัวลำภู!M246"")"),0)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73"/>
      <c r="N352" s="172">
        <f ca="1">IFERROR(__xludf.DUMMYFUNCTION("IMPORTRANGE(""https://docs.google.com/spreadsheets/d/1XL5vhW3sbDhbH9Cz0tuDiY8C3ctxq1tqvaCgkFb8cCA/edit?usp=sharing"",""หนองบัวลำภู!M247"")"),79883.72)</f>
        <v>79883.72</v>
      </c>
      <c r="O352" s="173">
        <f t="shared" ca="1" si="105"/>
        <v>12.976984307482374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IFERROR(__xludf.DUMMYFUNCTION("IMPORTRANGE(""https://docs.google.com/spreadsheets/d/1XL5vhW3sbDhbH9Cz0tuDiY8C3ctxq1tqvaCgkFb8cCA/edit?usp=sharing"",""หนองบัวลำภู!L248"")"),0)</f>
        <v>0</v>
      </c>
      <c r="M353" s="178"/>
      <c r="N353" s="178">
        <f ca="1">IFERROR(__xludf.DUMMYFUNCTION("IMPORTRANGE(""https://docs.google.com/spreadsheets/d/1XL5vhW3sbDhbH9Cz0tuDiY8C3ctxq1tqvaCgkFb8cCA/edit?usp=sharing"",""หนองบัวลำภู!M248"")"),0)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78"/>
      <c r="N354" s="175">
        <f ca="1">IFERROR(__xludf.DUMMYFUNCTION("IMPORTRANGE(""https://docs.google.com/spreadsheets/d/1XL5vhW3sbDhbH9Cz0tuDiY8C3ctxq1tqvaCgkFb8cCA/edit?usp=sharing"",""หนองบัวลำภู!M249"")"),79883.72)</f>
        <v>79883.72</v>
      </c>
      <c r="O354" s="178">
        <f t="shared" ca="1" si="105"/>
        <v>12.976984307482374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IFERROR(__xludf.DUMMYFUNCTION("IMPORTRANGE(""https://docs.google.com/spreadsheets/d/1XL5vhW3sbDhbH9Cz0tuDiY8C3ctxq1tqvaCgkFb8cCA/edit?usp=sharing"",""หนองบัวลำภู!M250"")"),28598)</f>
        <v>28598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IFERROR(__xludf.DUMMYFUNCTION("IMPORTRANGE(""https://docs.google.com/spreadsheets/d/1XL5vhW3sbDhbH9Cz0tuDiY8C3ctxq1tqvaCgkFb8cCA/edit?usp=sharing"",""หนองบัวลำภู!M251"")"),5179)</f>
        <v>5179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IFERROR(__xludf.DUMMYFUNCTION("IMPORTRANGE(""https://docs.google.com/spreadsheets/d/1XL5vhW3sbDhbH9Cz0tuDiY8C3ctxq1tqvaCgkFb8cCA/edit?usp=sharing"",""หนองบัวลำภู!M252"")"),38866.72)</f>
        <v>38866.720000000001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IFERROR(__xludf.DUMMYFUNCTION("IMPORTRANGE(""https://docs.google.com/spreadsheets/d/1XL5vhW3sbDhbH9Cz0tuDiY8C3ctxq1tqvaCgkFb8cCA/edit?usp=sharing"",""หนองบัวลำภู!M253"")"),7240)</f>
        <v>7240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IFERROR(__xludf.DUMMYFUNCTION("IMPORTRANGE(""https://docs.google.com/spreadsheets/d/1XL5vhW3sbDhbH9Cz0tuDiY8C3ctxq1tqvaCgkFb8cCA/edit?usp=sharing"",""หนองบัวลำภู!J255"")"),0)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IFERROR(__xludf.DUMMYFUNCTION("IMPORTRANGE(""https://docs.google.com/spreadsheets/d/1XL5vhW3sbDhbH9Cz0tuDiY8C3ctxq1tqvaCgkFb8cCA/edit?usp=sharing"",""หนองบัวลำภู!J256"")"),1)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IFERROR(__xludf.DUMMYFUNCTION("IMPORTRANGE(""https://docs.google.com/spreadsheets/d/1XL5vhW3sbDhbH9Cz0tuDiY8C3ctxq1tqvaCgkFb8cCA/edit?usp=sharing"",""หนองบัวลำภู!J257"")"),1)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IFERROR(__xludf.DUMMYFUNCTION("IMPORTRANGE(""https://docs.google.com/spreadsheets/d/1XL5vhW3sbDhbH9Cz0tuDiY8C3ctxq1tqvaCgkFb8cCA/edit?usp=sharing"",""หนองบัวลำภู!J258"")"),1)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IFERROR(__xludf.DUMMYFUNCTION("IMPORTRANGE(""https://docs.google.com/spreadsheets/d/1XL5vhW3sbDhbH9Cz0tuDiY8C3ctxq1tqvaCgkFb8cCA/edit?usp=sharing"",""หนองบัวลำภู!J166"")"),0)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IFERROR(__xludf.DUMMYFUNCTION("IMPORTRANGE(""https://docs.google.com/spreadsheets/d/1XL5vhW3sbDhbH9Cz0tuDiY8C3ctxq1tqvaCgkFb8cCA/edit?usp=sharing"",""หนองบัวลำภู!J166"")"),0)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IFERROR(__xludf.DUMMYFUNCTION("IMPORTRANGE(""https://docs.google.com/spreadsheets/d/1XL5vhW3sbDhbH9Cz0tuDiY8C3ctxq1tqvaCgkFb8cCA/edit?usp=sharing"",""หนองบัวลำภู!J166"")"),0)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IFERROR(__xludf.DUMMYFUNCTION("IMPORTRANGE(""https://docs.google.com/spreadsheets/d/1XL5vhW3sbDhbH9Cz0tuDiY8C3ctxq1tqvaCgkFb8cCA/edit?usp=sharing"",""หนองบัวลำภู!J166"")"),0)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IFERROR(__xludf.DUMMYFUNCTION("IMPORTRANGE(""https://docs.google.com/spreadsheets/d/1XL5vhW3sbDhbH9Cz0tuDiY8C3ctxq1tqvaCgkFb8cCA/edit?usp=sharing"",""หนองบัวลำภู!I263"")"),90)</f>
        <v>90</v>
      </c>
      <c r="J368" s="197">
        <f ca="1">IFERROR(__xludf.DUMMYFUNCTION("IMPORTRANGE(""https://docs.google.com/spreadsheets/d/1XL5vhW3sbDhbH9Cz0tuDiY8C3ctxq1tqvaCgkFb8cCA/edit?usp=sharing"",""หนองบัวลำภู!J263"")"),0)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IFERROR(__xludf.DUMMYFUNCTION("IMPORTRANGE(""https://docs.google.com/spreadsheets/d/1XL5vhW3sbDhbH9Cz0tuDiY8C3ctxq1tqvaCgkFb8cCA/edit?usp=sharing"",""หนองบัวลำภู!I164"")"),0)</f>
        <v>0</v>
      </c>
      <c r="J369" s="213">
        <f ca="1">IFERROR(__xludf.DUMMYFUNCTION("IMPORTRANGE(""https://docs.google.com/spreadsheets/d/1XL5vhW3sbDhbH9Cz0tuDiY8C3ctxq1tqvaCgkFb8cCA/edit?usp=sharing"",""หนองบัวลำภู!J164"")"),0)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IFERROR(__xludf.DUMMYFUNCTION("IMPORTRANGE(""https://docs.google.com/spreadsheets/d/1XL5vhW3sbDhbH9Cz0tuDiY8C3ctxq1tqvaCgkFb8cCA/edit?usp=sharing"",""หนองบัวลำภู!I265"")"),90)</f>
        <v>90</v>
      </c>
      <c r="J370" s="213">
        <f ca="1">IFERROR(__xludf.DUMMYFUNCTION("IMPORTRANGE(""https://docs.google.com/spreadsheets/d/1XL5vhW3sbDhbH9Cz0tuDiY8C3ctxq1tqvaCgkFb8cCA/edit?usp=sharing"",""หนองบัวลำภู!J265"")"),40)</f>
        <v>40</v>
      </c>
      <c r="K370" s="171">
        <f t="shared" ca="1" si="106"/>
        <v>44.444444444444443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IFERROR(__xludf.DUMMYFUNCTION("IMPORTRANGE(""https://docs.google.com/spreadsheets/d/1XL5vhW3sbDhbH9Cz0tuDiY8C3ctxq1tqvaCgkFb8cCA/edit?usp=sharing"",""หนองบัวลำภู!I164"")"),0)</f>
        <v>0</v>
      </c>
      <c r="J371" s="198">
        <f ca="1">IFERROR(__xludf.DUMMYFUNCTION("IMPORTRANGE(""https://docs.google.com/spreadsheets/d/1XL5vhW3sbDhbH9Cz0tuDiY8C3ctxq1tqvaCgkFb8cCA/edit?usp=sharing"",""หนองบัวลำภู!J164"")"),0)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IFERROR(__xludf.DUMMYFUNCTION("IMPORTRANGE(""https://docs.google.com/spreadsheets/d/1XL5vhW3sbDhbH9Cz0tuDiY8C3ctxq1tqvaCgkFb8cCA/edit?usp=sharing"",""หนองบัวลำภู!I267"")"),90)</f>
        <v>90</v>
      </c>
      <c r="J372" s="198">
        <f ca="1">IFERROR(__xludf.DUMMYFUNCTION("IMPORTRANGE(""https://docs.google.com/spreadsheets/d/1XL5vhW3sbDhbH9Cz0tuDiY8C3ctxq1tqvaCgkFb8cCA/edit?usp=sharing"",""หนองบัวลำภู!J267"")"),0)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IFERROR(__xludf.DUMMYFUNCTION("IMPORTRANGE(""https://docs.google.com/spreadsheets/d/1XL5vhW3sbDhbH9Cz0tuDiY8C3ctxq1tqvaCgkFb8cCA/edit?usp=sharing"",""หนองบัวลำภู!I164"")"),0)</f>
        <v>0</v>
      </c>
      <c r="J373" s="213">
        <f ca="1">IFERROR(__xludf.DUMMYFUNCTION("IMPORTRANGE(""https://docs.google.com/spreadsheets/d/1XL5vhW3sbDhbH9Cz0tuDiY8C3ctxq1tqvaCgkFb8cCA/edit?usp=sharing"",""หนองบัวลำภู!J164"")"),0)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IFERROR(__xludf.DUMMYFUNCTION("IMPORTRANGE(""https://docs.google.com/spreadsheets/d/1XL5vhW3sbDhbH9Cz0tuDiY8C3ctxq1tqvaCgkFb8cCA/edit?usp=sharing"",""หนองบัวลำภู!I164"")"),0)</f>
        <v>0</v>
      </c>
      <c r="J374" s="197">
        <f ca="1">IFERROR(__xludf.DUMMYFUNCTION("IMPORTRANGE(""https://docs.google.com/spreadsheets/d/1XL5vhW3sbDhbH9Cz0tuDiY8C3ctxq1tqvaCgkFb8cCA/edit?usp=sharing"",""หนองบัวลำภู!J164"")"),0)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IFERROR(__xludf.DUMMYFUNCTION("IMPORTRANGE(""https://docs.google.com/spreadsheets/d/1XL5vhW3sbDhbH9Cz0tuDiY8C3ctxq1tqvaCgkFb8cCA/edit?usp=sharing"",""หนองบัวลำภู!I270"")"),392)</f>
        <v>392</v>
      </c>
      <c r="J375" s="197">
        <f ca="1">IFERROR(__xludf.DUMMYFUNCTION("IMPORTRANGE(""https://docs.google.com/spreadsheets/d/1XL5vhW3sbDhbH9Cz0tuDiY8C3ctxq1tqvaCgkFb8cCA/edit?usp=sharing"",""หนองบัวลำภู!J270"")"),0)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IFERROR(__xludf.DUMMYFUNCTION("IMPORTRANGE(""https://docs.google.com/spreadsheets/d/1XL5vhW3sbDhbH9Cz0tuDiY8C3ctxq1tqvaCgkFb8cCA/edit?usp=sharing"",""หนองบัวลำภู!I271"")"),20)</f>
        <v>20</v>
      </c>
      <c r="J376" s="198">
        <f ca="1">IFERROR(__xludf.DUMMYFUNCTION("IMPORTRANGE(""https://docs.google.com/spreadsheets/d/1XL5vhW3sbDhbH9Cz0tuDiY8C3ctxq1tqvaCgkFb8cCA/edit?usp=sharing"",""หนองบัวลำภู!J271"")"),0)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IFERROR(__xludf.DUMMYFUNCTION("IMPORTRANGE(""https://docs.google.com/spreadsheets/d/1XL5vhW3sbDhbH9Cz0tuDiY8C3ctxq1tqvaCgkFb8cCA/edit?usp=sharing"",""หนองบัวลำภู!I272"")"),372)</f>
        <v>372</v>
      </c>
      <c r="J377" s="213">
        <f ca="1">IFERROR(__xludf.DUMMYFUNCTION("IMPORTRANGE(""https://docs.google.com/spreadsheets/d/1XL5vhW3sbDhbH9Cz0tuDiY8C3ctxq1tqvaCgkFb8cCA/edit?usp=sharing"",""หนองบัวลำภู!J272"")"),0)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IFERROR(__xludf.DUMMYFUNCTION("IMPORTRANGE(""https://docs.google.com/spreadsheets/d/1XL5vhW3sbDhbH9Cz0tuDiY8C3ctxq1tqvaCgkFb8cCA/edit?usp=sharing"",""หนองบัวลำภู!J273"")"),0)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IFERROR(__xludf.DUMMYFUNCTION("IMPORTRANGE(""https://docs.google.com/spreadsheets/d/1XL5vhW3sbDhbH9Cz0tuDiY8C3ctxq1tqvaCgkFb8cCA/edit?usp=sharing"",""หนองบัวลำภู!J274"")"),0)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IFERROR(__xludf.DUMMYFUNCTION("IMPORTRANGE(""https://docs.google.com/spreadsheets/d/1XL5vhW3sbDhbH9Cz0tuDiY8C3ctxq1tqvaCgkFb8cCA/edit?usp=sharing"",""หนองบัวลำภู!I275"")"),1000)</f>
        <v>1000</v>
      </c>
      <c r="J380" s="379">
        <f ca="1">IFERROR(__xludf.DUMMYFUNCTION("IMPORTRANGE(""https://docs.google.com/spreadsheets/d/1XL5vhW3sbDhbH9Cz0tuDiY8C3ctxq1tqvaCgkFb8cCA/edit?usp=sharing"",""หนองบัวลำภู!J275"")"),0)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IFERROR(__xludf.DUMMYFUNCTION("IMPORTRANGE(""https://docs.google.com/spreadsheets/d/1XL5vhW3sbDhbH9Cz0tuDiY8C3ctxq1tqvaCgkFb8cCA/edit?usp=sharing"",""หนองบัวลำภู!M275"")"),150102.7)</f>
        <v>150102.70000000001</v>
      </c>
      <c r="O380" s="381">
        <f ca="1">+IF(L380&gt;0,N380*100/L380,0)</f>
        <v>14.594047757943455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IFERROR(__xludf.DUMMYFUNCTION("IMPORTRANGE(""https://docs.google.com/spreadsheets/d/1XL5vhW3sbDhbH9Cz0tuDiY8C3ctxq1tqvaCgkFb8cCA/edit?usp=sharing"",""หนองบัวลำภู!I276"")"),100)</f>
        <v>100</v>
      </c>
      <c r="J381" s="379">
        <f ca="1">IFERROR(__xludf.DUMMYFUNCTION("IMPORTRANGE(""https://docs.google.com/spreadsheets/d/1XL5vhW3sbDhbH9Cz0tuDiY8C3ctxq1tqvaCgkFb8cCA/edit?usp=sharing"",""หนองบัวลำภู!J276"")"),48)</f>
        <v>48</v>
      </c>
      <c r="K381" s="380">
        <f t="shared" ca="1" si="108"/>
        <v>48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IFERROR(__xludf.DUMMYFUNCTION("IMPORTRANGE(""https://docs.google.com/spreadsheets/d/1XL5vhW3sbDhbH9Cz0tuDiY8C3ctxq1tqvaCgkFb8cCA/edit?usp=sharing"",""หนองบัวลำภู!L277"")"),0)</f>
        <v>0</v>
      </c>
      <c r="M382" s="172"/>
      <c r="N382" s="172">
        <f ca="1">IFERROR(__xludf.DUMMYFUNCTION("IMPORTRANGE(""https://docs.google.com/spreadsheets/d/1XL5vhW3sbDhbH9Cz0tuDiY8C3ctxq1tqvaCgkFb8cCA/edit?usp=sharing"",""หนองบัวลำภู!M277"")"),0)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IFERROR(__xludf.DUMMYFUNCTION("IMPORTRANGE(""https://docs.google.com/spreadsheets/d/1XL5vhW3sbDhbH9Cz0tuDiY8C3ctxq1tqvaCgkFb8cCA/edit?usp=sharing"",""หนองบัวลำภู!M278"")"),150102.7)</f>
        <v>150102.70000000001</v>
      </c>
      <c r="O383" s="173">
        <f t="shared" ca="1" si="109"/>
        <v>14.594047757943455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IFERROR(__xludf.DUMMYFUNCTION("IMPORTRANGE(""https://docs.google.com/spreadsheets/d/1XL5vhW3sbDhbH9Cz0tuDiY8C3ctxq1tqvaCgkFb8cCA/edit?usp=sharing"",""หนองบัวลำภู!L279"")"),0)</f>
        <v>0</v>
      </c>
      <c r="M384" s="178"/>
      <c r="N384" s="178">
        <f ca="1">IFERROR(__xludf.DUMMYFUNCTION("IMPORTRANGE(""https://docs.google.com/spreadsheets/d/1XL5vhW3sbDhbH9Cz0tuDiY8C3ctxq1tqvaCgkFb8cCA/edit?usp=sharing"",""หนองบัวลำภู!M279"")"),0)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IFERROR(__xludf.DUMMYFUNCTION("IMPORTRANGE(""https://docs.google.com/spreadsheets/d/1XL5vhW3sbDhbH9Cz0tuDiY8C3ctxq1tqvaCgkFb8cCA/edit?usp=sharing"",""หนองบัวลำภู!M280"")"),150102.7)</f>
        <v>150102.70000000001</v>
      </c>
      <c r="O385" s="178">
        <f t="shared" ca="1" si="109"/>
        <v>14.594047757943455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IFERROR(__xludf.DUMMYFUNCTION("IMPORTRANGE(""https://docs.google.com/spreadsheets/d/1XL5vhW3sbDhbH9Cz0tuDiY8C3ctxq1tqvaCgkFb8cCA/edit?usp=sharing"",""หนองบัวลำภู!M281"")"),110506)</f>
        <v>110506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IFERROR(__xludf.DUMMYFUNCTION("IMPORTRANGE(""https://docs.google.com/spreadsheets/d/1XL5vhW3sbDhbH9Cz0tuDiY8C3ctxq1tqvaCgkFb8cCA/edit?usp=sharing"",""หนองบัวลำภู!M282"")"),0)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IFERROR(__xludf.DUMMYFUNCTION("IMPORTRANGE(""https://docs.google.com/spreadsheets/d/1XL5vhW3sbDhbH9Cz0tuDiY8C3ctxq1tqvaCgkFb8cCA/edit?usp=sharing"",""หนองบัวลำภู!M283"")"),36666.7)</f>
        <v>36666.699999999997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IFERROR(__xludf.DUMMYFUNCTION("IMPORTRANGE(""https://docs.google.com/spreadsheets/d/1XL5vhW3sbDhbH9Cz0tuDiY8C3ctxq1tqvaCgkFb8cCA/edit?usp=sharing"",""หนองบัวลำภู!M284"")"),2930)</f>
        <v>2930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IFERROR(__xludf.DUMMYFUNCTION("IMPORTRANGE(""https://docs.google.com/spreadsheets/d/1XL5vhW3sbDhbH9Cz0tuDiY8C3ctxq1tqvaCgkFb8cCA/edit?usp=sharing"",""หนองบัวลำภู!J286"")"),0)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IFERROR(__xludf.DUMMYFUNCTION("IMPORTRANGE(""https://docs.google.com/spreadsheets/d/1XL5vhW3sbDhbH9Cz0tuDiY8C3ctxq1tqvaCgkFb8cCA/edit?usp=sharing"",""หนองบัวลำภู!J287"")"),1)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IFERROR(__xludf.DUMMYFUNCTION("IMPORTRANGE(""https://docs.google.com/spreadsheets/d/1XL5vhW3sbDhbH9Cz0tuDiY8C3ctxq1tqvaCgkFb8cCA/edit?usp=sharing"",""หนองบัวลำภู!J288"")"),1)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IFERROR(__xludf.DUMMYFUNCTION("IMPORTRANGE(""https://docs.google.com/spreadsheets/d/1XL5vhW3sbDhbH9Cz0tuDiY8C3ctxq1tqvaCgkFb8cCA/edit?usp=sharing"",""หนองบัวลำภู!J289"")"),1)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IFERROR(__xludf.DUMMYFUNCTION("IMPORTRANGE(""https://docs.google.com/spreadsheets/d/1XL5vhW3sbDhbH9Cz0tuDiY8C3ctxq1tqvaCgkFb8cCA/edit?usp=sharing"",""หนองบัวลำภู!I291"")"),100)</f>
        <v>100</v>
      </c>
      <c r="J396" s="207">
        <f ca="1">IFERROR(__xludf.DUMMYFUNCTION("IMPORTRANGE(""https://docs.google.com/spreadsheets/d/1XL5vhW3sbDhbH9Cz0tuDiY8C3ctxq1tqvaCgkFb8cCA/edit?usp=sharing"",""หนองบัวลำภู!J291"")"),48)</f>
        <v>48</v>
      </c>
      <c r="K396" s="171">
        <f t="shared" ref="K396:K398" ca="1" si="110">IF(I396&gt;0,J396*100/I396,0)</f>
        <v>48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IFERROR(__xludf.DUMMYFUNCTION("IMPORTRANGE(""https://docs.google.com/spreadsheets/d/1XL5vhW3sbDhbH9Cz0tuDiY8C3ctxq1tqvaCgkFb8cCA/edit?usp=sharing"",""หนองบัวลำภู!I292"")"),1000)</f>
        <v>1000</v>
      </c>
      <c r="J397" s="207">
        <f ca="1">IFERROR(__xludf.DUMMYFUNCTION("IMPORTRANGE(""https://docs.google.com/spreadsheets/d/1XL5vhW3sbDhbH9Cz0tuDiY8C3ctxq1tqvaCgkFb8cCA/edit?usp=sharing"",""หนองบัวลำภู!J292"")"),0)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IFERROR(__xludf.DUMMYFUNCTION("IMPORTRANGE(""https://docs.google.com/spreadsheets/d/1XL5vhW3sbDhbH9Cz0tuDiY8C3ctxq1tqvaCgkFb8cCA/edit?usp=sharing"",""หนองบัวลำภู!I293"")"),100)</f>
        <v>100</v>
      </c>
      <c r="J398" s="207">
        <f ca="1">IFERROR(__xludf.DUMMYFUNCTION("IMPORTRANGE(""https://docs.google.com/spreadsheets/d/1XL5vhW3sbDhbH9Cz0tuDiY8C3ctxq1tqvaCgkFb8cCA/edit?usp=sharing"",""หนองบัวลำภู!J293"")"),0)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IFERROR(__xludf.DUMMYFUNCTION("IMPORTRANGE(""https://docs.google.com/spreadsheets/d/1XL5vhW3sbDhbH9Cz0tuDiY8C3ctxq1tqvaCgkFb8cCA/edit?usp=sharing"",""หนองบัวลำภู!J294"")"),0)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IFERROR(__xludf.DUMMYFUNCTION("IMPORTRANGE(""https://docs.google.com/spreadsheets/d/1XL5vhW3sbDhbH9Cz0tuDiY8C3ctxq1tqvaCgkFb8cCA/edit?usp=sharing"",""หนองบัวลำภู!J295"")"),0)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IFERROR(__xludf.DUMMYFUNCTION("IMPORTRANGE(""https://docs.google.com/spreadsheets/d/1XL5vhW3sbDhbH9Cz0tuDiY8C3ctxq1tqvaCgkFb8cCA/edit?usp=sharing"",""หนองบัวลำภู!I296"")"),135)</f>
        <v>135</v>
      </c>
      <c r="J401" s="379">
        <f ca="1">IFERROR(__xludf.DUMMYFUNCTION("IMPORTRANGE(""https://docs.google.com/spreadsheets/d/1XL5vhW3sbDhbH9Cz0tuDiY8C3ctxq1tqvaCgkFb8cCA/edit?usp=sharing"",""หนองบัวลำภู!J296"")"),105)</f>
        <v>105</v>
      </c>
      <c r="K401" s="380">
        <f t="shared" ref="K401:K402" ca="1" si="111">IF(I401&gt;0,J401*100/I401,0)</f>
        <v>77.777777777777771</v>
      </c>
      <c r="L401" s="381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81"/>
      <c r="N401" s="381">
        <f ca="1">IFERROR(__xludf.DUMMYFUNCTION("IMPORTRANGE(""https://docs.google.com/spreadsheets/d/1XL5vhW3sbDhbH9Cz0tuDiY8C3ctxq1tqvaCgkFb8cCA/edit?usp=sharing"",""หนองบัวลำภู!M296"")"),79040)</f>
        <v>79040</v>
      </c>
      <c r="O401" s="381">
        <f ca="1">+IF(L401&gt;0,N401*100/L401,0)</f>
        <v>49.415442325726787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IFERROR(__xludf.DUMMYFUNCTION("IMPORTRANGE(""https://docs.google.com/spreadsheets/d/1XL5vhW3sbDhbH9Cz0tuDiY8C3ctxq1tqvaCgkFb8cCA/edit?usp=sharing"",""หนองบัวลำภู!I297"")"),45)</f>
        <v>45</v>
      </c>
      <c r="J402" s="379">
        <f ca="1">IFERROR(__xludf.DUMMYFUNCTION("IMPORTRANGE(""https://docs.google.com/spreadsheets/d/1XL5vhW3sbDhbH9Cz0tuDiY8C3ctxq1tqvaCgkFb8cCA/edit?usp=sharing"",""หนองบัวลำภู!J297"")"),0)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IFERROR(__xludf.DUMMYFUNCTION("IMPORTRANGE(""https://docs.google.com/spreadsheets/d/1XL5vhW3sbDhbH9Cz0tuDiY8C3ctxq1tqvaCgkFb8cCA/edit?usp=sharing"",""หนองบัวลำภู!L298"")"),0)</f>
        <v>0</v>
      </c>
      <c r="M403" s="172"/>
      <c r="N403" s="178">
        <f ca="1">IFERROR(__xludf.DUMMYFUNCTION("IMPORTRANGE(""https://docs.google.com/spreadsheets/d/1XL5vhW3sbDhbH9Cz0tuDiY8C3ctxq1tqvaCgkFb8cCA/edit?usp=sharing"",""หนองบัวลำภู!M298"")"),0)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73"/>
      <c r="N404" s="178">
        <f ca="1">IFERROR(__xludf.DUMMYFUNCTION("IMPORTRANGE(""https://docs.google.com/spreadsheets/d/1XL5vhW3sbDhbH9Cz0tuDiY8C3ctxq1tqvaCgkFb8cCA/edit?usp=sharing"",""หนองบัวลำภู!M299"")"),79040)</f>
        <v>79040</v>
      </c>
      <c r="O404" s="178">
        <f t="shared" ca="1" si="112"/>
        <v>49.415442325726787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IFERROR(__xludf.DUMMYFUNCTION("IMPORTRANGE(""https://docs.google.com/spreadsheets/d/1XL5vhW3sbDhbH9Cz0tuDiY8C3ctxq1tqvaCgkFb8cCA/edit?usp=sharing"",""หนองบัวลำภู!L300"")"),0)</f>
        <v>0</v>
      </c>
      <c r="M405" s="178"/>
      <c r="N405" s="178">
        <f ca="1">IFERROR(__xludf.DUMMYFUNCTION("IMPORTRANGE(""https://docs.google.com/spreadsheets/d/1XL5vhW3sbDhbH9Cz0tuDiY8C3ctxq1tqvaCgkFb8cCA/edit?usp=sharing"",""หนองบัวลำภู!M300"")"),0)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78"/>
      <c r="N406" s="178">
        <f ca="1">IFERROR(__xludf.DUMMYFUNCTION("IMPORTRANGE(""https://docs.google.com/spreadsheets/d/1XL5vhW3sbDhbH9Cz0tuDiY8C3ctxq1tqvaCgkFb8cCA/edit?usp=sharing"",""หนองบัวลำภู!M301"")"),79040)</f>
        <v>79040</v>
      </c>
      <c r="O406" s="178">
        <f t="shared" ca="1" si="112"/>
        <v>49.415442325726787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IFERROR(__xludf.DUMMYFUNCTION("IMPORTRANGE(""https://docs.google.com/spreadsheets/d/1XL5vhW3sbDhbH9Cz0tuDiY8C3ctxq1tqvaCgkFb8cCA/edit?usp=sharing"",""หนองบัวลำภู!M302"")"),79040)</f>
        <v>79040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IFERROR(__xludf.DUMMYFUNCTION("IMPORTRANGE(""https://docs.google.com/spreadsheets/d/1XL5vhW3sbDhbH9Cz0tuDiY8C3ctxq1tqvaCgkFb8cCA/edit?usp=sharing"",""หนองบัวลำภู!M303"")"),0)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IFERROR(__xludf.DUMMYFUNCTION("IMPORTRANGE(""https://docs.google.com/spreadsheets/d/1XL5vhW3sbDhbH9Cz0tuDiY8C3ctxq1tqvaCgkFb8cCA/edit?usp=sharing"",""หนองบัวลำภู!M304"")"),0)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IFERROR(__xludf.DUMMYFUNCTION("IMPORTRANGE(""https://docs.google.com/spreadsheets/d/1XL5vhW3sbDhbH9Cz0tuDiY8C3ctxq1tqvaCgkFb8cCA/edit?usp=sharing"",""หนองบัวลำภู!M305"")"),0)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IFERROR(__xludf.DUMMYFUNCTION("IMPORTRANGE(""https://docs.google.com/spreadsheets/d/1XL5vhW3sbDhbH9Cz0tuDiY8C3ctxq1tqvaCgkFb8cCA/edit?usp=sharing"",""หนองบัวลำภู!J307"")"),0)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IFERROR(__xludf.DUMMYFUNCTION("IMPORTRANGE(""https://docs.google.com/spreadsheets/d/1XL5vhW3sbDhbH9Cz0tuDiY8C3ctxq1tqvaCgkFb8cCA/edit?usp=sharing"",""หนองบัวลำภู!J308"")"),1)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IFERROR(__xludf.DUMMYFUNCTION("IMPORTRANGE(""https://docs.google.com/spreadsheets/d/1XL5vhW3sbDhbH9Cz0tuDiY8C3ctxq1tqvaCgkFb8cCA/edit?usp=sharing"",""หนองบัวลำภู!J309"")"),1)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IFERROR(__xludf.DUMMYFUNCTION("IMPORTRANGE(""https://docs.google.com/spreadsheets/d/1XL5vhW3sbDhbH9Cz0tuDiY8C3ctxq1tqvaCgkFb8cCA/edit?usp=sharing"",""หนองบัวลำภู!J310"")"),1)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IFERROR(__xludf.DUMMYFUNCTION("IMPORTRANGE(""https://docs.google.com/spreadsheets/d/1XL5vhW3sbDhbH9Cz0tuDiY8C3ctxq1tqvaCgkFb8cCA/edit?usp=sharing"",""หนองบัวลำภู!I311"")"),45)</f>
        <v>45</v>
      </c>
      <c r="J416" s="210">
        <f ca="1">IFERROR(__xludf.DUMMYFUNCTION("IMPORTRANGE(""https://docs.google.com/spreadsheets/d/1XL5vhW3sbDhbH9Cz0tuDiY8C3ctxq1tqvaCgkFb8cCA/edit?usp=sharing"",""หนองบัวลำภู!J311"")"),0)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IFERROR(__xludf.DUMMYFUNCTION("IMPORTRANGE(""https://docs.google.com/spreadsheets/d/1XL5vhW3sbDhbH9Cz0tuDiY8C3ctxq1tqvaCgkFb8cCA/edit?usp=sharing"",""หนองบัวลำภู!I312"")"),10)</f>
        <v>10</v>
      </c>
      <c r="J417" s="400">
        <f ca="1">IFERROR(__xludf.DUMMYFUNCTION("IMPORTRANGE(""https://docs.google.com/spreadsheets/d/1XL5vhW3sbDhbH9Cz0tuDiY8C3ctxq1tqvaCgkFb8cCA/edit?usp=sharing"",""หนองบัวลำภู!J312"")"),0)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IFERROR(__xludf.DUMMYFUNCTION("IMPORTRANGE(""https://docs.google.com/spreadsheets/d/1XL5vhW3sbDhbH9Cz0tuDiY8C3ctxq1tqvaCgkFb8cCA/edit?usp=sharing"",""หนองบัวลำภู!I313"")"),30)</f>
        <v>30</v>
      </c>
      <c r="J418" s="401">
        <f ca="1">IFERROR(__xludf.DUMMYFUNCTION("IMPORTRANGE(""https://docs.google.com/spreadsheets/d/1XL5vhW3sbDhbH9Cz0tuDiY8C3ctxq1tqvaCgkFb8cCA/edit?usp=sharing"",""หนองบัวลำภู!J313"")"),30)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IFERROR(__xludf.DUMMYFUNCTION("IMPORTRANGE(""https://docs.google.com/spreadsheets/d/1XL5vhW3sbDhbH9Cz0tuDiY8C3ctxq1tqvaCgkFb8cCA/edit?usp=sharing"",""หนองบัวลำภู!I314"")"),10)</f>
        <v>10</v>
      </c>
      <c r="J419" s="402">
        <f ca="1">IFERROR(__xludf.DUMMYFUNCTION("IMPORTRANGE(""https://docs.google.com/spreadsheets/d/1XL5vhW3sbDhbH9Cz0tuDiY8C3ctxq1tqvaCgkFb8cCA/edit?usp=sharing"",""หนองบัวลำภู!J314"")"),10)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IFERROR(__xludf.DUMMYFUNCTION("IMPORTRANGE(""https://docs.google.com/spreadsheets/d/1XL5vhW3sbDhbH9Cz0tuDiY8C3ctxq1tqvaCgkFb8cCA/edit?usp=sharing"",""หนองบัวลำภู!I315"")"),10)</f>
        <v>10</v>
      </c>
      <c r="J420" s="402">
        <f ca="1">IFERROR(__xludf.DUMMYFUNCTION("IMPORTRANGE(""https://docs.google.com/spreadsheets/d/1XL5vhW3sbDhbH9Cz0tuDiY8C3ctxq1tqvaCgkFb8cCA/edit?usp=sharing"",""หนองบัวลำภู!J315"")"),0)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IFERROR(__xludf.DUMMYFUNCTION("IMPORTRANGE(""https://docs.google.com/spreadsheets/d/1XL5vhW3sbDhbH9Cz0tuDiY8C3ctxq1tqvaCgkFb8cCA/edit?usp=sharing"",""หนองบัวลำภู!I316"")"),25)</f>
        <v>25</v>
      </c>
      <c r="J421" s="400">
        <f ca="1">IFERROR(__xludf.DUMMYFUNCTION("IMPORTRANGE(""https://docs.google.com/spreadsheets/d/1XL5vhW3sbDhbH9Cz0tuDiY8C3ctxq1tqvaCgkFb8cCA/edit?usp=sharing"",""หนองบัวลำภู!J316"")"),0)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IFERROR(__xludf.DUMMYFUNCTION("IMPORTRANGE(""https://docs.google.com/spreadsheets/d/1XL5vhW3sbDhbH9Cz0tuDiY8C3ctxq1tqvaCgkFb8cCA/edit?usp=sharing"",""หนองบัวลำภู!I317"")"),75)</f>
        <v>75</v>
      </c>
      <c r="J422" s="401">
        <f ca="1">IFERROR(__xludf.DUMMYFUNCTION("IMPORTRANGE(""https://docs.google.com/spreadsheets/d/1XL5vhW3sbDhbH9Cz0tuDiY8C3ctxq1tqvaCgkFb8cCA/edit?usp=sharing"",""หนองบัวลำภู!J317"")"),75)</f>
        <v>75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IFERROR(__xludf.DUMMYFUNCTION("IMPORTRANGE(""https://docs.google.com/spreadsheets/d/1XL5vhW3sbDhbH9Cz0tuDiY8C3ctxq1tqvaCgkFb8cCA/edit?usp=sharing"",""หนองบัวลำภู!I318"")"),25)</f>
        <v>25</v>
      </c>
      <c r="J423" s="402">
        <f ca="1">IFERROR(__xludf.DUMMYFUNCTION("IMPORTRANGE(""https://docs.google.com/spreadsheets/d/1XL5vhW3sbDhbH9Cz0tuDiY8C3ctxq1tqvaCgkFb8cCA/edit?usp=sharing"",""หนองบัวลำภู!J318"")"),25)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IFERROR(__xludf.DUMMYFUNCTION("IMPORTRANGE(""https://docs.google.com/spreadsheets/d/1XL5vhW3sbDhbH9Cz0tuDiY8C3ctxq1tqvaCgkFb8cCA/edit?usp=sharing"",""หนองบัวลำภู!I319"")"),25)</f>
        <v>25</v>
      </c>
      <c r="J424" s="402">
        <f ca="1">IFERROR(__xludf.DUMMYFUNCTION("IMPORTRANGE(""https://docs.google.com/spreadsheets/d/1XL5vhW3sbDhbH9Cz0tuDiY8C3ctxq1tqvaCgkFb8cCA/edit?usp=sharing"",""หนองบัวลำภู!J319"")"),0)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IFERROR(__xludf.DUMMYFUNCTION("IMPORTRANGE(""https://docs.google.com/spreadsheets/d/1XL5vhW3sbDhbH9Cz0tuDiY8C3ctxq1tqvaCgkFb8cCA/edit?usp=sharing"",""หนองบัวลำภู!I320"")"),25)</f>
        <v>25</v>
      </c>
      <c r="J425" s="402">
        <f ca="1">IFERROR(__xludf.DUMMYFUNCTION("IMPORTRANGE(""https://docs.google.com/spreadsheets/d/1XL5vhW3sbDhbH9Cz0tuDiY8C3ctxq1tqvaCgkFb8cCA/edit?usp=sharing"",""หนองบัวลำภู!J320"")"),0)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IFERROR(__xludf.DUMMYFUNCTION("IMPORTRANGE(""https://docs.google.com/spreadsheets/d/1XL5vhW3sbDhbH9Cz0tuDiY8C3ctxq1tqvaCgkFb8cCA/edit?usp=sharing"",""หนองบัวลำภู!I321"")"),10)</f>
        <v>10</v>
      </c>
      <c r="J426" s="400">
        <f ca="1">IFERROR(__xludf.DUMMYFUNCTION("IMPORTRANGE(""https://docs.google.com/spreadsheets/d/1XL5vhW3sbDhbH9Cz0tuDiY8C3ctxq1tqvaCgkFb8cCA/edit?usp=sharing"",""หนองบัวลำภู!J321"")"),0)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IFERROR(__xludf.DUMMYFUNCTION("IMPORTRANGE(""https://docs.google.com/spreadsheets/d/1XL5vhW3sbDhbH9Cz0tuDiY8C3ctxq1tqvaCgkFb8cCA/edit?usp=sharing"",""หนองบัวลำภู!I322"")"),30)</f>
        <v>30</v>
      </c>
      <c r="J427" s="401">
        <f ca="1">IFERROR(__xludf.DUMMYFUNCTION("IMPORTRANGE(""https://docs.google.com/spreadsheets/d/1XL5vhW3sbDhbH9Cz0tuDiY8C3ctxq1tqvaCgkFb8cCA/edit?usp=sharing"",""หนองบัวลำภู!J322"")"),0)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IFERROR(__xludf.DUMMYFUNCTION("IMPORTRANGE(""https://docs.google.com/spreadsheets/d/1XL5vhW3sbDhbH9Cz0tuDiY8C3ctxq1tqvaCgkFb8cCA/edit?usp=sharing"",""หนองบัวลำภู!I323"")"),10)</f>
        <v>10</v>
      </c>
      <c r="J428" s="402">
        <f ca="1">IFERROR(__xludf.DUMMYFUNCTION("IMPORTRANGE(""https://docs.google.com/spreadsheets/d/1XL5vhW3sbDhbH9Cz0tuDiY8C3ctxq1tqvaCgkFb8cCA/edit?usp=sharing"",""หนองบัวลำภู!J323"")"),0)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IFERROR(__xludf.DUMMYFUNCTION("IMPORTRANGE(""https://docs.google.com/spreadsheets/d/1XL5vhW3sbDhbH9Cz0tuDiY8C3ctxq1tqvaCgkFb8cCA/edit?usp=sharing"",""หนองบัวลำภู!I324"")"),10)</f>
        <v>10</v>
      </c>
      <c r="J429" s="402">
        <f ca="1">IFERROR(__xludf.DUMMYFUNCTION("IMPORTRANGE(""https://docs.google.com/spreadsheets/d/1XL5vhW3sbDhbH9Cz0tuDiY8C3ctxq1tqvaCgkFb8cCA/edit?usp=sharing"",""หนองบัวลำภู!J324"")"),0)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IFERROR(__xludf.DUMMYFUNCTION("IMPORTRANGE(""https://docs.google.com/spreadsheets/d/1XL5vhW3sbDhbH9Cz0tuDiY8C3ctxq1tqvaCgkFb8cCA/edit?usp=sharing"",""หนองบัวลำภู!I325"")"),35)</f>
        <v>35</v>
      </c>
      <c r="J430" s="400">
        <f ca="1">IFERROR(__xludf.DUMMYFUNCTION("IMPORTRANGE(""https://docs.google.com/spreadsheets/d/1XL5vhW3sbDhbH9Cz0tuDiY8C3ctxq1tqvaCgkFb8cCA/edit?usp=sharing"",""หนองบัวลำภู!J325"")"),0)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IFERROR(__xludf.DUMMYFUNCTION("IMPORTRANGE(""https://docs.google.com/spreadsheets/d/1XL5vhW3sbDhbH9Cz0tuDiY8C3ctxq1tqvaCgkFb8cCA/edit?usp=sharing"",""หนองบัวลำภู!I326"")"),10)</f>
        <v>10</v>
      </c>
      <c r="J431" s="402">
        <f ca="1">IFERROR(__xludf.DUMMYFUNCTION("IMPORTRANGE(""https://docs.google.com/spreadsheets/d/1XL5vhW3sbDhbH9Cz0tuDiY8C3ctxq1tqvaCgkFb8cCA/edit?usp=sharing"",""หนองบัวลำภู!J326"")"),0)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IFERROR(__xludf.DUMMYFUNCTION("IMPORTRANGE(""https://docs.google.com/spreadsheets/d/1XL5vhW3sbDhbH9Cz0tuDiY8C3ctxq1tqvaCgkFb8cCA/edit?usp=sharing"",""หนองบัวลำภู!I327"")"),25)</f>
        <v>25</v>
      </c>
      <c r="J432" s="402">
        <f ca="1">IFERROR(__xludf.DUMMYFUNCTION("IMPORTRANGE(""https://docs.google.com/spreadsheets/d/1XL5vhW3sbDhbH9Cz0tuDiY8C3ctxq1tqvaCgkFb8cCA/edit?usp=sharing"",""หนองบัวลำภู!J327"")"),0)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IFERROR(__xludf.DUMMYFUNCTION("IMPORTRANGE(""https://docs.google.com/spreadsheets/d/1XL5vhW3sbDhbH9Cz0tuDiY8C3ctxq1tqvaCgkFb8cCA/edit?usp=sharing"",""หนองบัวลำภู!J328"")"),0)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IFERROR(__xludf.DUMMYFUNCTION("IMPORTRANGE(""https://docs.google.com/spreadsheets/d/1XL5vhW3sbDhbH9Cz0tuDiY8C3ctxq1tqvaCgkFb8cCA/edit?usp=sharing"",""หนองบัวลำภู!J329"")"),0)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IFERROR(__xludf.DUMMYFUNCTION("IMPORTRANGE(""https://docs.google.com/spreadsheets/d/1XL5vhW3sbDhbH9Cz0tuDiY8C3ctxq1tqvaCgkFb8cCA/edit?usp=sharing"",""หนองบัวลำภู!I330"")"),15)</f>
        <v>15</v>
      </c>
      <c r="J435" s="418">
        <f ca="1">IFERROR(__xludf.DUMMYFUNCTION("IMPORTRANGE(""https://docs.google.com/spreadsheets/d/1XL5vhW3sbDhbH9Cz0tuDiY8C3ctxq1tqvaCgkFb8cCA/edit?usp=sharing"",""หนองบัวลำภู!J330"")"),15)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IFERROR(__xludf.DUMMYFUNCTION("IMPORTRANGE(""https://docs.google.com/spreadsheets/d/1XL5vhW3sbDhbH9Cz0tuDiY8C3ctxq1tqvaCgkFb8cCA/edit?usp=sharing"",""หนองบัวลำภู!L330"")"),83000)</f>
        <v>83000</v>
      </c>
      <c r="M435" s="420"/>
      <c r="N435" s="420">
        <f ca="1">IFERROR(__xludf.DUMMYFUNCTION("IMPORTRANGE(""https://docs.google.com/spreadsheets/d/1XL5vhW3sbDhbH9Cz0tuDiY8C3ctxq1tqvaCgkFb8cCA/edit?usp=sharing"",""หนองบัวลำภู!M330"")"),66879)</f>
        <v>66879</v>
      </c>
      <c r="O435" s="420">
        <f t="shared" ref="O435:O439" ca="1" si="114">+IF(L435&gt;0,N435*100/L435,0)</f>
        <v>80.577108433734935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IFERROR(__xludf.DUMMYFUNCTION("IMPORTRANGE(""https://docs.google.com/spreadsheets/d/1XL5vhW3sbDhbH9Cz0tuDiY8C3ctxq1tqvaCgkFb8cCA/edit?usp=sharing"",""หนองบัวลำภู!L331"")"),0)</f>
        <v>0</v>
      </c>
      <c r="M436" s="172"/>
      <c r="N436" s="178">
        <f ca="1">IFERROR(__xludf.DUMMYFUNCTION("IMPORTRANGE(""https://docs.google.com/spreadsheets/d/1XL5vhW3sbDhbH9Cz0tuDiY8C3ctxq1tqvaCgkFb8cCA/edit?usp=sharing"",""หนองบัวลำภู!M331"")"),0)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IFERROR(__xludf.DUMMYFUNCTION("IMPORTRANGE(""https://docs.google.com/spreadsheets/d/1XL5vhW3sbDhbH9Cz0tuDiY8C3ctxq1tqvaCgkFb8cCA/edit?usp=sharing"",""หนองบัวลำภู!L332"")"),83000)</f>
        <v>83000</v>
      </c>
      <c r="M437" s="173"/>
      <c r="N437" s="178">
        <f ca="1">IFERROR(__xludf.DUMMYFUNCTION("IMPORTRANGE(""https://docs.google.com/spreadsheets/d/1XL5vhW3sbDhbH9Cz0tuDiY8C3ctxq1tqvaCgkFb8cCA/edit?usp=sharing"",""หนองบัวลำภู!M332"")"),66879)</f>
        <v>66879</v>
      </c>
      <c r="O437" s="178">
        <f t="shared" ca="1" si="114"/>
        <v>80.577108433734935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IFERROR(__xludf.DUMMYFUNCTION("IMPORTRANGE(""https://docs.google.com/spreadsheets/d/1XL5vhW3sbDhbH9Cz0tuDiY8C3ctxq1tqvaCgkFb8cCA/edit?usp=sharing"",""หนองบัวลำภู!L333"")"),0)</f>
        <v>0</v>
      </c>
      <c r="M438" s="178"/>
      <c r="N438" s="178">
        <f ca="1">IFERROR(__xludf.DUMMYFUNCTION("IMPORTRANGE(""https://docs.google.com/spreadsheets/d/1XL5vhW3sbDhbH9Cz0tuDiY8C3ctxq1tqvaCgkFb8cCA/edit?usp=sharing"",""หนองบัวลำภู!M333"")"),0)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IFERROR(__xludf.DUMMYFUNCTION("IMPORTRANGE(""https://docs.google.com/spreadsheets/d/1XL5vhW3sbDhbH9Cz0tuDiY8C3ctxq1tqvaCgkFb8cCA/edit?usp=sharing"",""หนองบัวลำภู!L334"")"),83000)</f>
        <v>83000</v>
      </c>
      <c r="M439" s="178"/>
      <c r="N439" s="178">
        <f ca="1">IFERROR(__xludf.DUMMYFUNCTION("IMPORTRANGE(""https://docs.google.com/spreadsheets/d/1XL5vhW3sbDhbH9Cz0tuDiY8C3ctxq1tqvaCgkFb8cCA/edit?usp=sharing"",""หนองบัวลำภู!M334"")"),66879)</f>
        <v>66879</v>
      </c>
      <c r="O439" s="178">
        <f t="shared" ca="1" si="114"/>
        <v>80.577108433734935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IFERROR(__xludf.DUMMYFUNCTION("IMPORTRANGE(""https://docs.google.com/spreadsheets/d/1XL5vhW3sbDhbH9Cz0tuDiY8C3ctxq1tqvaCgkFb8cCA/edit?usp=sharing"",""หนองบัวลำภู!M335"")"),56724)</f>
        <v>56724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IFERROR(__xludf.DUMMYFUNCTION("IMPORTRANGE(""https://docs.google.com/spreadsheets/d/1XL5vhW3sbDhbH9Cz0tuDiY8C3ctxq1tqvaCgkFb8cCA/edit?usp=sharing"",""หนองบัวลำภู!M336"")"),0)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IFERROR(__xludf.DUMMYFUNCTION("IMPORTRANGE(""https://docs.google.com/spreadsheets/d/1XL5vhW3sbDhbH9Cz0tuDiY8C3ctxq1tqvaCgkFb8cCA/edit?usp=sharing"",""หนองบัวลำภู!M337"")"),0)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IFERROR(__xludf.DUMMYFUNCTION("IMPORTRANGE(""https://docs.google.com/spreadsheets/d/1XL5vhW3sbDhbH9Cz0tuDiY8C3ctxq1tqvaCgkFb8cCA/edit?usp=sharing"",""หนองบัวลำภู!J340"")"),0)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IFERROR(__xludf.DUMMYFUNCTION("IMPORTRANGE(""https://docs.google.com/spreadsheets/d/1XL5vhW3sbDhbH9Cz0tuDiY8C3ctxq1tqvaCgkFb8cCA/edit?usp=sharing"",""หนองบัวลำภู!J341"")"),1)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IFERROR(__xludf.DUMMYFUNCTION("IMPORTRANGE(""https://docs.google.com/spreadsheets/d/1XL5vhW3sbDhbH9Cz0tuDiY8C3ctxq1tqvaCgkFb8cCA/edit?usp=sharing"",""หนองบัวลำภู!J342"")"),1)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IFERROR(__xludf.DUMMYFUNCTION("IMPORTRANGE(""https://docs.google.com/spreadsheets/d/1XL5vhW3sbDhbH9Cz0tuDiY8C3ctxq1tqvaCgkFb8cCA/edit?usp=sharing"",""หนองบัวลำภู!J343"")"),1)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IFERROR(__xludf.DUMMYFUNCTION("IMPORTRANGE(""https://docs.google.com/spreadsheets/d/1XL5vhW3sbDhbH9Cz0tuDiY8C3ctxq1tqvaCgkFb8cCA/edit?usp=sharing"",""หนองบัวลำภู!I344"")"),15)</f>
        <v>15</v>
      </c>
      <c r="J449" s="210">
        <f ca="1">IFERROR(__xludf.DUMMYFUNCTION("IMPORTRANGE(""https://docs.google.com/spreadsheets/d/1XL5vhW3sbDhbH9Cz0tuDiY8C3ctxq1tqvaCgkFb8cCA/edit?usp=sharing"",""หนองบัวลำภู!J344"")"),15)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IFERROR(__xludf.DUMMYFUNCTION("IMPORTRANGE(""https://docs.google.com/spreadsheets/d/1XL5vhW3sbDhbH9Cz0tuDiY8C3ctxq1tqvaCgkFb8cCA/edit?usp=sharing"",""หนองบัวลำภู!I345"")"),15)</f>
        <v>15</v>
      </c>
      <c r="J450" s="198">
        <f ca="1">IFERROR(__xludf.DUMMYFUNCTION("IMPORTRANGE(""https://docs.google.com/spreadsheets/d/1XL5vhW3sbDhbH9Cz0tuDiY8C3ctxq1tqvaCgkFb8cCA/edit?usp=sharing"",""หนองบัวลำภู!J345"")"),15)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IFERROR(__xludf.DUMMYFUNCTION("IMPORTRANGE(""https://docs.google.com/spreadsheets/d/1XL5vhW3sbDhbH9Cz0tuDiY8C3ctxq1tqvaCgkFb8cCA/edit?usp=sharing"",""หนองบัวลำภู!I346"")"),0)</f>
        <v>0</v>
      </c>
      <c r="J451" s="197">
        <f ca="1">IFERROR(__xludf.DUMMYFUNCTION("IMPORTRANGE(""https://docs.google.com/spreadsheets/d/1XL5vhW3sbDhbH9Cz0tuDiY8C3ctxq1tqvaCgkFb8cCA/edit?usp=sharing"",""หนองบัวลำภู!J346"")"),0)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IFERROR(__xludf.DUMMYFUNCTION("IMPORTRANGE(""https://docs.google.com/spreadsheets/d/1XL5vhW3sbDhbH9Cz0tuDiY8C3ctxq1tqvaCgkFb8cCA/edit?usp=sharing"",""หนองบัวลำภู!I347"")"),0)</f>
        <v>0</v>
      </c>
      <c r="J452" s="197">
        <f ca="1">IFERROR(__xludf.DUMMYFUNCTION("IMPORTRANGE(""https://docs.google.com/spreadsheets/d/1XL5vhW3sbDhbH9Cz0tuDiY8C3ctxq1tqvaCgkFb8cCA/edit?usp=sharing"",""หนองบัวลำภู!J347"")"),0)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IFERROR(__xludf.DUMMYFUNCTION("IMPORTRANGE(""https://docs.google.com/spreadsheets/d/1XL5vhW3sbDhbH9Cz0tuDiY8C3ctxq1tqvaCgkFb8cCA/edit?usp=sharing"",""หนองบัวลำภู!J348"")"),0)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IFERROR(__xludf.DUMMYFUNCTION("IMPORTRANGE(""https://docs.google.com/spreadsheets/d/1XL5vhW3sbDhbH9Cz0tuDiY8C3ctxq1tqvaCgkFb8cCA/edit?usp=sharing"",""หนองบัวลำภู!J349"")"),0)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IFERROR(__xludf.DUMMYFUNCTION("IMPORTRANGE(""https://docs.google.com/spreadsheets/d/1XL5vhW3sbDhbH9Cz0tuDiY8C3ctxq1tqvaCgkFb8cCA/edit?usp=sharing"",""หนองบัวลำภู!I350"")"),41052)</f>
        <v>41052</v>
      </c>
      <c r="J455" s="379">
        <f ca="1">IFERROR(__xludf.DUMMYFUNCTION("IMPORTRANGE(""https://docs.google.com/spreadsheets/d/1XL5vhW3sbDhbH9Cz0tuDiY8C3ctxq1tqvaCgkFb8cCA/edit?usp=sharing"",""หนองบัวลำภู!J350"")"),0)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IFERROR(__xludf.DUMMYFUNCTION("IMPORTRANGE(""https://docs.google.com/spreadsheets/d/1XL5vhW3sbDhbH9Cz0tuDiY8C3ctxq1tqvaCgkFb8cCA/edit?usp=sharing"",""หนองบัวลำภู!L350"")"),733096)</f>
        <v>733096</v>
      </c>
      <c r="M455" s="381"/>
      <c r="N455" s="381">
        <f ca="1">IFERROR(__xludf.DUMMYFUNCTION("IMPORTRANGE(""https://docs.google.com/spreadsheets/d/1XL5vhW3sbDhbH9Cz0tuDiY8C3ctxq1tqvaCgkFb8cCA/edit?usp=sharing"",""หนองบัวลำภู!M350"")"),100160.06)</f>
        <v>100160.06</v>
      </c>
      <c r="O455" s="381">
        <f t="shared" ref="O455:O459" ca="1" si="116">+IF(L455&gt;0,N455*100/L455,0)</f>
        <v>13.662611717974182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IFERROR(__xludf.DUMMYFUNCTION("IMPORTRANGE(""https://docs.google.com/spreadsheets/d/1XL5vhW3sbDhbH9Cz0tuDiY8C3ctxq1tqvaCgkFb8cCA/edit?usp=sharing"",""หนองบัวลำภู!L351"")"),0)</f>
        <v>0</v>
      </c>
      <c r="M456" s="172"/>
      <c r="N456" s="178">
        <f ca="1">IFERROR(__xludf.DUMMYFUNCTION("IMPORTRANGE(""https://docs.google.com/spreadsheets/d/1XL5vhW3sbDhbH9Cz0tuDiY8C3ctxq1tqvaCgkFb8cCA/edit?usp=sharing"",""หนองบัวลำภู!M351"")"),0)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IFERROR(__xludf.DUMMYFUNCTION("IMPORTRANGE(""https://docs.google.com/spreadsheets/d/1XL5vhW3sbDhbH9Cz0tuDiY8C3ctxq1tqvaCgkFb8cCA/edit?usp=sharing"",""หนองบัวลำภู!L352"")"),733096)</f>
        <v>733096</v>
      </c>
      <c r="M457" s="173"/>
      <c r="N457" s="178">
        <f ca="1">IFERROR(__xludf.DUMMYFUNCTION("IMPORTRANGE(""https://docs.google.com/spreadsheets/d/1XL5vhW3sbDhbH9Cz0tuDiY8C3ctxq1tqvaCgkFb8cCA/edit?usp=sharing"",""หนองบัวลำภู!M352"")"),100160.06)</f>
        <v>100160.06</v>
      </c>
      <c r="O457" s="178">
        <f t="shared" ca="1" si="116"/>
        <v>13.662611717974182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IFERROR(__xludf.DUMMYFUNCTION("IMPORTRANGE(""https://docs.google.com/spreadsheets/d/1XL5vhW3sbDhbH9Cz0tuDiY8C3ctxq1tqvaCgkFb8cCA/edit?usp=sharing"",""หนองบัวลำภู!L353"")"),0)</f>
        <v>0</v>
      </c>
      <c r="M458" s="178"/>
      <c r="N458" s="178">
        <f ca="1">IFERROR(__xludf.DUMMYFUNCTION("IMPORTRANGE(""https://docs.google.com/spreadsheets/d/1XL5vhW3sbDhbH9Cz0tuDiY8C3ctxq1tqvaCgkFb8cCA/edit?usp=sharing"",""หนองบัวลำภู!M353"")"),0)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IFERROR(__xludf.DUMMYFUNCTION("IMPORTRANGE(""https://docs.google.com/spreadsheets/d/1XL5vhW3sbDhbH9Cz0tuDiY8C3ctxq1tqvaCgkFb8cCA/edit?usp=sharing"",""หนองบัวลำภู!L354"")"),733096)</f>
        <v>733096</v>
      </c>
      <c r="M459" s="178"/>
      <c r="N459" s="178">
        <f ca="1">IFERROR(__xludf.DUMMYFUNCTION("IMPORTRANGE(""https://docs.google.com/spreadsheets/d/1XL5vhW3sbDhbH9Cz0tuDiY8C3ctxq1tqvaCgkFb8cCA/edit?usp=sharing"",""หนองบัวลำภู!M354"")"),100160.06)</f>
        <v>100160.06</v>
      </c>
      <c r="O459" s="178">
        <f t="shared" ca="1" si="116"/>
        <v>13.662611717974182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IFERROR(__xludf.DUMMYFUNCTION("IMPORTRANGE(""https://docs.google.com/spreadsheets/d/1XL5vhW3sbDhbH9Cz0tuDiY8C3ctxq1tqvaCgkFb8cCA/edit?usp=sharing"",""หนองบัวลำภู!M355"")"),0)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IFERROR(__xludf.DUMMYFUNCTION("IMPORTRANGE(""https://docs.google.com/spreadsheets/d/1XL5vhW3sbDhbH9Cz0tuDiY8C3ctxq1tqvaCgkFb8cCA/edit?usp=sharing"",""หนองบัวลำภู!M356"")"),0)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IFERROR(__xludf.DUMMYFUNCTION("IMPORTRANGE(""https://docs.google.com/spreadsheets/d/1XL5vhW3sbDhbH9Cz0tuDiY8C3ctxq1tqvaCgkFb8cCA/edit?usp=sharing"",""หนองบัวลำภู!M357"")"),39600.06)</f>
        <v>39600.06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IFERROR(__xludf.DUMMYFUNCTION("IMPORTRANGE(""https://docs.google.com/spreadsheets/d/1XL5vhW3sbDhbH9Cz0tuDiY8C3ctxq1tqvaCgkFb8cCA/edit?usp=sharing"",""หนองบัวลำภู!M358"")"),60560)</f>
        <v>60560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IFERROR(__xludf.DUMMYFUNCTION("IMPORTRANGE(""https://docs.google.com/spreadsheets/d/1XL5vhW3sbDhbH9Cz0tuDiY8C3ctxq1tqvaCgkFb8cCA/edit?usp=sharing"",""หนองบัวลำภู!I359"")"),41052)</f>
        <v>41052</v>
      </c>
      <c r="J464" s="276">
        <f ca="1">IFERROR(__xludf.DUMMYFUNCTION("IMPORTRANGE(""https://docs.google.com/spreadsheets/d/1XL5vhW3sbDhbH9Cz0tuDiY8C3ctxq1tqvaCgkFb8cCA/edit?usp=sharing"",""หนองบัวลำภู!J359"")"),0)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IFERROR(__xludf.DUMMYFUNCTION("IMPORTRANGE(""https://docs.google.com/spreadsheets/d/1XL5vhW3sbDhbH9Cz0tuDiY8C3ctxq1tqvaCgkFb8cCA/edit?usp=sharing"",""หนองบัวลำภู!I360"")"),41052)</f>
        <v>41052</v>
      </c>
      <c r="J465" s="428">
        <f ca="1">IFERROR(__xludf.DUMMYFUNCTION("IMPORTRANGE(""https://docs.google.com/spreadsheets/d/1XL5vhW3sbDhbH9Cz0tuDiY8C3ctxq1tqvaCgkFb8cCA/edit?usp=sharing"",""หนองบัวลำภู!J360"")"),41052)</f>
        <v>41052</v>
      </c>
      <c r="K465" s="211">
        <f t="shared" ca="1" si="117"/>
        <v>100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IFERROR(__xludf.DUMMYFUNCTION("IMPORTRANGE(""https://docs.google.com/spreadsheets/d/1XL5vhW3sbDhbH9Cz0tuDiY8C3ctxq1tqvaCgkFb8cCA/edit?usp=sharing"",""หนองบัวลำภู!I361"")"),4224)</f>
        <v>4224</v>
      </c>
      <c r="J466" s="428">
        <f ca="1">IFERROR(__xludf.DUMMYFUNCTION("IMPORTRANGE(""https://docs.google.com/spreadsheets/d/1XL5vhW3sbDhbH9Cz0tuDiY8C3ctxq1tqvaCgkFb8cCA/edit?usp=sharing"",""หนองบัวลำภู!J361"")"),4224)</f>
        <v>4224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IFERROR(__xludf.DUMMYFUNCTION("IMPORTRANGE(""https://docs.google.com/spreadsheets/d/1XL5vhW3sbDhbH9Cz0tuDiY8C3ctxq1tqvaCgkFb8cCA/edit?usp=sharing"",""หนองบัวลำภู!I362"")"),0)</f>
        <v>0</v>
      </c>
      <c r="J467" s="198">
        <f ca="1">IFERROR(__xludf.DUMMYFUNCTION("IMPORTRANGE(""https://docs.google.com/spreadsheets/d/1XL5vhW3sbDhbH9Cz0tuDiY8C3ctxq1tqvaCgkFb8cCA/edit?usp=sharing"",""หนองบัวลำภู!J362"")"),33451)</f>
        <v>33451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IFERROR(__xludf.DUMMYFUNCTION("IMPORTRANGE(""https://docs.google.com/spreadsheets/d/1XL5vhW3sbDhbH9Cz0tuDiY8C3ctxq1tqvaCgkFb8cCA/edit?usp=sharing"",""หนองบัวลำภู!I363"")"),0)</f>
        <v>0</v>
      </c>
      <c r="J468" s="198">
        <f ca="1">IFERROR(__xludf.DUMMYFUNCTION("IMPORTRANGE(""https://docs.google.com/spreadsheets/d/1XL5vhW3sbDhbH9Cz0tuDiY8C3ctxq1tqvaCgkFb8cCA/edit?usp=sharing"",""หนองบัวลำภู!J363"")"),3253)</f>
        <v>3253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IFERROR(__xludf.DUMMYFUNCTION("IMPORTRANGE(""https://docs.google.com/spreadsheets/d/1XL5vhW3sbDhbH9Cz0tuDiY8C3ctxq1tqvaCgkFb8cCA/edit?usp=sharing"",""หนองบัวลำภู!I364"")"),0)</f>
        <v>0</v>
      </c>
      <c r="J469" s="198">
        <f ca="1">IFERROR(__xludf.DUMMYFUNCTION("IMPORTRANGE(""https://docs.google.com/spreadsheets/d/1XL5vhW3sbDhbH9Cz0tuDiY8C3ctxq1tqvaCgkFb8cCA/edit?usp=sharing"",""หนองบัวลำภู!J364"")"),7601)</f>
        <v>7601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IFERROR(__xludf.DUMMYFUNCTION("IMPORTRANGE(""https://docs.google.com/spreadsheets/d/1XL5vhW3sbDhbH9Cz0tuDiY8C3ctxq1tqvaCgkFb8cCA/edit?usp=sharing"",""หนองบัวลำภู!I365"")"),0)</f>
        <v>0</v>
      </c>
      <c r="J470" s="198">
        <f ca="1">IFERROR(__xludf.DUMMYFUNCTION("IMPORTRANGE(""https://docs.google.com/spreadsheets/d/1XL5vhW3sbDhbH9Cz0tuDiY8C3ctxq1tqvaCgkFb8cCA/edit?usp=sharing"",""หนองบัวลำภู!J365"")"),971)</f>
        <v>971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IFERROR(__xludf.DUMMYFUNCTION("IMPORTRANGE(""https://docs.google.com/spreadsheets/d/1XL5vhW3sbDhbH9Cz0tuDiY8C3ctxq1tqvaCgkFb8cCA/edit?usp=sharing"",""หนองบัวลำภู!I366"")"),0)</f>
        <v>0</v>
      </c>
      <c r="J471" s="198">
        <f ca="1">IFERROR(__xludf.DUMMYFUNCTION("IMPORTRANGE(""https://docs.google.com/spreadsheets/d/1XL5vhW3sbDhbH9Cz0tuDiY8C3ctxq1tqvaCgkFb8cCA/edit?usp=sharing"",""หนองบัวลำภู!J366"")"),0)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IFERROR(__xludf.DUMMYFUNCTION("IMPORTRANGE(""https://docs.google.com/spreadsheets/d/1XL5vhW3sbDhbH9Cz0tuDiY8C3ctxq1tqvaCgkFb8cCA/edit?usp=sharing"",""หนองบัวลำภู!I367"")"),0)</f>
        <v>0</v>
      </c>
      <c r="J472" s="198">
        <f ca="1">IFERROR(__xludf.DUMMYFUNCTION("IMPORTRANGE(""https://docs.google.com/spreadsheets/d/1XL5vhW3sbDhbH9Cz0tuDiY8C3ctxq1tqvaCgkFb8cCA/edit?usp=sharing"",""หนองบัวลำภู!J367"")"),0)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IFERROR(__xludf.DUMMYFUNCTION("IMPORTRANGE(""https://docs.google.com/spreadsheets/d/1XL5vhW3sbDhbH9Cz0tuDiY8C3ctxq1tqvaCgkFb8cCA/edit?usp=sharing"",""หนองบัวลำภู!I368"")"),41052)</f>
        <v>41052</v>
      </c>
      <c r="J473" s="428">
        <f ca="1">IFERROR(__xludf.DUMMYFUNCTION("IMPORTRANGE(""https://docs.google.com/spreadsheets/d/1XL5vhW3sbDhbH9Cz0tuDiY8C3ctxq1tqvaCgkFb8cCA/edit?usp=sharing"",""หนองบัวลำภู!J368"")"),0)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IFERROR(__xludf.DUMMYFUNCTION("IMPORTRANGE(""https://docs.google.com/spreadsheets/d/1XL5vhW3sbDhbH9Cz0tuDiY8C3ctxq1tqvaCgkFb8cCA/edit?usp=sharing"",""หนองบัวลำภู!I369"")"),4224)</f>
        <v>4224</v>
      </c>
      <c r="J474" s="428">
        <f ca="1">IFERROR(__xludf.DUMMYFUNCTION("IMPORTRANGE(""https://docs.google.com/spreadsheets/d/1XL5vhW3sbDhbH9Cz0tuDiY8C3ctxq1tqvaCgkFb8cCA/edit?usp=sharing"",""หนองบัวลำภู!J369"")"),0)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IFERROR(__xludf.DUMMYFUNCTION("IMPORTRANGE(""https://docs.google.com/spreadsheets/d/1XL5vhW3sbDhbH9Cz0tuDiY8C3ctxq1tqvaCgkFb8cCA/edit?usp=sharing"",""หนองบัวลำภู!I370"")"),0)</f>
        <v>0</v>
      </c>
      <c r="J475" s="198">
        <f ca="1">IFERROR(__xludf.DUMMYFUNCTION("IMPORTRANGE(""https://docs.google.com/spreadsheets/d/1XL5vhW3sbDhbH9Cz0tuDiY8C3ctxq1tqvaCgkFb8cCA/edit?usp=sharing"",""หนองบัวลำภู!J370"")"),0)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IFERROR(__xludf.DUMMYFUNCTION("IMPORTRANGE(""https://docs.google.com/spreadsheets/d/1XL5vhW3sbDhbH9Cz0tuDiY8C3ctxq1tqvaCgkFb8cCA/edit?usp=sharing"",""หนองบัวลำภู!I371"")"),0)</f>
        <v>0</v>
      </c>
      <c r="J476" s="198">
        <f ca="1">IFERROR(__xludf.DUMMYFUNCTION("IMPORTRANGE(""https://docs.google.com/spreadsheets/d/1XL5vhW3sbDhbH9Cz0tuDiY8C3ctxq1tqvaCgkFb8cCA/edit?usp=sharing"",""หนองบัวลำภู!J371"")"),0)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IFERROR(__xludf.DUMMYFUNCTION("IMPORTRANGE(""https://docs.google.com/spreadsheets/d/1XL5vhW3sbDhbH9Cz0tuDiY8C3ctxq1tqvaCgkFb8cCA/edit?usp=sharing"",""หนองบัวลำภู!I372"")"),0)</f>
        <v>0</v>
      </c>
      <c r="J477" s="198">
        <f ca="1">IFERROR(__xludf.DUMMYFUNCTION("IMPORTRANGE(""https://docs.google.com/spreadsheets/d/1XL5vhW3sbDhbH9Cz0tuDiY8C3ctxq1tqvaCgkFb8cCA/edit?usp=sharing"",""หนองบัวลำภู!J372"")"),0)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IFERROR(__xludf.DUMMYFUNCTION("IMPORTRANGE(""https://docs.google.com/spreadsheets/d/1XL5vhW3sbDhbH9Cz0tuDiY8C3ctxq1tqvaCgkFb8cCA/edit?usp=sharing"",""หนองบัวลำภู!I373"")"),0)</f>
        <v>0</v>
      </c>
      <c r="J478" s="198">
        <f ca="1">IFERROR(__xludf.DUMMYFUNCTION("IMPORTRANGE(""https://docs.google.com/spreadsheets/d/1XL5vhW3sbDhbH9Cz0tuDiY8C3ctxq1tqvaCgkFb8cCA/edit?usp=sharing"",""หนองบัวลำภู!J373"")"),0)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IFERROR(__xludf.DUMMYFUNCTION("IMPORTRANGE(""https://docs.google.com/spreadsheets/d/1XL5vhW3sbDhbH9Cz0tuDiY8C3ctxq1tqvaCgkFb8cCA/edit?usp=sharing"",""หนองบัวลำภู!I374"")"),0)</f>
        <v>0</v>
      </c>
      <c r="J479" s="198">
        <f ca="1">IFERROR(__xludf.DUMMYFUNCTION("IMPORTRANGE(""https://docs.google.com/spreadsheets/d/1XL5vhW3sbDhbH9Cz0tuDiY8C3ctxq1tqvaCgkFb8cCA/edit?usp=sharing"",""หนองบัวลำภู!J374"")"),0)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IFERROR(__xludf.DUMMYFUNCTION("IMPORTRANGE(""https://docs.google.com/spreadsheets/d/1XL5vhW3sbDhbH9Cz0tuDiY8C3ctxq1tqvaCgkFb8cCA/edit?usp=sharing"",""หนองบัวลำภู!I375"")"),0)</f>
        <v>0</v>
      </c>
      <c r="J480" s="198">
        <f ca="1">IFERROR(__xludf.DUMMYFUNCTION("IMPORTRANGE(""https://docs.google.com/spreadsheets/d/1XL5vhW3sbDhbH9Cz0tuDiY8C3ctxq1tqvaCgkFb8cCA/edit?usp=sharing"",""หนองบัวลำภู!J375"")"),0)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IFERROR(__xludf.DUMMYFUNCTION("IMPORTRANGE(""https://docs.google.com/spreadsheets/d/1XL5vhW3sbDhbH9Cz0tuDiY8C3ctxq1tqvaCgkFb8cCA/edit?usp=sharing"",""หนองบัวลำภู!I376"")"),41052)</f>
        <v>41052</v>
      </c>
      <c r="J481" s="428">
        <f ca="1">IFERROR(__xludf.DUMMYFUNCTION("IMPORTRANGE(""https://docs.google.com/spreadsheets/d/1XL5vhW3sbDhbH9Cz0tuDiY8C3ctxq1tqvaCgkFb8cCA/edit?usp=sharing"",""หนองบัวลำภู!J376"")"),0)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IFERROR(__xludf.DUMMYFUNCTION("IMPORTRANGE(""https://docs.google.com/spreadsheets/d/1XL5vhW3sbDhbH9Cz0tuDiY8C3ctxq1tqvaCgkFb8cCA/edit?usp=sharing"",""หนองบัวลำภู!I377"")"),4224)</f>
        <v>4224</v>
      </c>
      <c r="J482" s="428">
        <f ca="1">IFERROR(__xludf.DUMMYFUNCTION("IMPORTRANGE(""https://docs.google.com/spreadsheets/d/1XL5vhW3sbDhbH9Cz0tuDiY8C3ctxq1tqvaCgkFb8cCA/edit?usp=sharing"",""หนองบัวลำภู!J377"")"),0)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IFERROR(__xludf.DUMMYFUNCTION("IMPORTRANGE(""https://docs.google.com/spreadsheets/d/1XL5vhW3sbDhbH9Cz0tuDiY8C3ctxq1tqvaCgkFb8cCA/edit?usp=sharing"",""หนองบัวลำภู!I378"")"),0)</f>
        <v>0</v>
      </c>
      <c r="J483" s="198">
        <f ca="1">IFERROR(__xludf.DUMMYFUNCTION("IMPORTRANGE(""https://docs.google.com/spreadsheets/d/1XL5vhW3sbDhbH9Cz0tuDiY8C3ctxq1tqvaCgkFb8cCA/edit?usp=sharing"",""หนองบัวลำภู!J378"")"),0)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IFERROR(__xludf.DUMMYFUNCTION("IMPORTRANGE(""https://docs.google.com/spreadsheets/d/1XL5vhW3sbDhbH9Cz0tuDiY8C3ctxq1tqvaCgkFb8cCA/edit?usp=sharing"",""หนองบัวลำภู!I379"")"),0)</f>
        <v>0</v>
      </c>
      <c r="J484" s="198">
        <f ca="1">IFERROR(__xludf.DUMMYFUNCTION("IMPORTRANGE(""https://docs.google.com/spreadsheets/d/1XL5vhW3sbDhbH9Cz0tuDiY8C3ctxq1tqvaCgkFb8cCA/edit?usp=sharing"",""หนองบัวลำภู!J379"")"),0)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IFERROR(__xludf.DUMMYFUNCTION("IMPORTRANGE(""https://docs.google.com/spreadsheets/d/1XL5vhW3sbDhbH9Cz0tuDiY8C3ctxq1tqvaCgkFb8cCA/edit?usp=sharing"",""หนองบัวลำภู!I380"")"),0)</f>
        <v>0</v>
      </c>
      <c r="J485" s="198">
        <f ca="1">IFERROR(__xludf.DUMMYFUNCTION("IMPORTRANGE(""https://docs.google.com/spreadsheets/d/1XL5vhW3sbDhbH9Cz0tuDiY8C3ctxq1tqvaCgkFb8cCA/edit?usp=sharing"",""หนองบัวลำภู!J380"")"),0)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IFERROR(__xludf.DUMMYFUNCTION("IMPORTRANGE(""https://docs.google.com/spreadsheets/d/1XL5vhW3sbDhbH9Cz0tuDiY8C3ctxq1tqvaCgkFb8cCA/edit?usp=sharing"",""หนองบัวลำภู!I381"")"),0)</f>
        <v>0</v>
      </c>
      <c r="J486" s="198">
        <f ca="1">IFERROR(__xludf.DUMMYFUNCTION("IMPORTRANGE(""https://docs.google.com/spreadsheets/d/1XL5vhW3sbDhbH9Cz0tuDiY8C3ctxq1tqvaCgkFb8cCA/edit?usp=sharing"",""หนองบัวลำภู!J381"")"),0)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IFERROR(__xludf.DUMMYFUNCTION("IMPORTRANGE(""https://docs.google.com/spreadsheets/d/1XL5vhW3sbDhbH9Cz0tuDiY8C3ctxq1tqvaCgkFb8cCA/edit?usp=sharing"",""หนองบัวลำภู!I382"")"),0)</f>
        <v>0</v>
      </c>
      <c r="J487" s="428">
        <f ca="1">IFERROR(__xludf.DUMMYFUNCTION("IMPORTRANGE(""https://docs.google.com/spreadsheets/d/1XL5vhW3sbDhbH9Cz0tuDiY8C3ctxq1tqvaCgkFb8cCA/edit?usp=sharing"",""หนองบัวลำภู!J382"")"),0)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IFERROR(__xludf.DUMMYFUNCTION("IMPORTRANGE(""https://docs.google.com/spreadsheets/d/1XL5vhW3sbDhbH9Cz0tuDiY8C3ctxq1tqvaCgkFb8cCA/edit?usp=sharing"",""หนองบัวลำภู!I383"")"),0)</f>
        <v>0</v>
      </c>
      <c r="J488" s="428">
        <f ca="1">IFERROR(__xludf.DUMMYFUNCTION("IMPORTRANGE(""https://docs.google.com/spreadsheets/d/1XL5vhW3sbDhbH9Cz0tuDiY8C3ctxq1tqvaCgkFb8cCA/edit?usp=sharing"",""หนองบัวลำภู!J383"")"),0)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IFERROR(__xludf.DUMMYFUNCTION("IMPORTRANGE(""https://docs.google.com/spreadsheets/d/1XL5vhW3sbDhbH9Cz0tuDiY8C3ctxq1tqvaCgkFb8cCA/edit?usp=sharing"",""หนองบัวลำภู!I384"")"),0)</f>
        <v>0</v>
      </c>
      <c r="J489" s="198">
        <f ca="1">IFERROR(__xludf.DUMMYFUNCTION("IMPORTRANGE(""https://docs.google.com/spreadsheets/d/1XL5vhW3sbDhbH9Cz0tuDiY8C3ctxq1tqvaCgkFb8cCA/edit?usp=sharing"",""หนองบัวลำภู!J384"")"),0)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IFERROR(__xludf.DUMMYFUNCTION("IMPORTRANGE(""https://docs.google.com/spreadsheets/d/1XL5vhW3sbDhbH9Cz0tuDiY8C3ctxq1tqvaCgkFb8cCA/edit?usp=sharing"",""หนองบัวลำภู!I385"")"),0)</f>
        <v>0</v>
      </c>
      <c r="J490" s="198">
        <f ca="1">IFERROR(__xludf.DUMMYFUNCTION("IMPORTRANGE(""https://docs.google.com/spreadsheets/d/1XL5vhW3sbDhbH9Cz0tuDiY8C3ctxq1tqvaCgkFb8cCA/edit?usp=sharing"",""หนองบัวลำภู!J385"")"),0)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IFERROR(__xludf.DUMMYFUNCTION("IMPORTRANGE(""https://docs.google.com/spreadsheets/d/1XL5vhW3sbDhbH9Cz0tuDiY8C3ctxq1tqvaCgkFb8cCA/edit?usp=sharing"",""หนองบัวลำภู!I386"")"),0)</f>
        <v>0</v>
      </c>
      <c r="J491" s="198">
        <f ca="1">IFERROR(__xludf.DUMMYFUNCTION("IMPORTRANGE(""https://docs.google.com/spreadsheets/d/1XL5vhW3sbDhbH9Cz0tuDiY8C3ctxq1tqvaCgkFb8cCA/edit?usp=sharing"",""หนองบัวลำภู!J386"")"),0)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IFERROR(__xludf.DUMMYFUNCTION("IMPORTRANGE(""https://docs.google.com/spreadsheets/d/1XL5vhW3sbDhbH9Cz0tuDiY8C3ctxq1tqvaCgkFb8cCA/edit?usp=sharing"",""หนองบัวลำภู!I387"")"),0)</f>
        <v>0</v>
      </c>
      <c r="J492" s="198">
        <f ca="1">IFERROR(__xludf.DUMMYFUNCTION("IMPORTRANGE(""https://docs.google.com/spreadsheets/d/1XL5vhW3sbDhbH9Cz0tuDiY8C3ctxq1tqvaCgkFb8cCA/edit?usp=sharing"",""หนองบัวลำภู!J387"")"),0)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IFERROR(__xludf.DUMMYFUNCTION("IMPORTRANGE(""https://docs.google.com/spreadsheets/d/1XL5vhW3sbDhbH9Cz0tuDiY8C3ctxq1tqvaCgkFb8cCA/edit?usp=sharing"",""หนองบัวลำภู!I388"")"),0)</f>
        <v>0</v>
      </c>
      <c r="J493" s="198">
        <f ca="1">IFERROR(__xludf.DUMMYFUNCTION("IMPORTRANGE(""https://docs.google.com/spreadsheets/d/1XL5vhW3sbDhbH9Cz0tuDiY8C3ctxq1tqvaCgkFb8cCA/edit?usp=sharing"",""หนองบัวลำภู!J388"")"),0)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IFERROR(__xludf.DUMMYFUNCTION("IMPORTRANGE(""https://docs.google.com/spreadsheets/d/1XL5vhW3sbDhbH9Cz0tuDiY8C3ctxq1tqvaCgkFb8cCA/edit?usp=sharing"",""หนองบัวลำภู!I389"")"),0)</f>
        <v>0</v>
      </c>
      <c r="J494" s="444">
        <f ca="1">IFERROR(__xludf.DUMMYFUNCTION("IMPORTRANGE(""https://docs.google.com/spreadsheets/d/1XL5vhW3sbDhbH9Cz0tuDiY8C3ctxq1tqvaCgkFb8cCA/edit?usp=sharing"",""หนองบัวลำภู!J389"")"),0)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IFERROR(__xludf.DUMMYFUNCTION("IMPORTRANGE(""https://docs.google.com/spreadsheets/d/1XL5vhW3sbDhbH9Cz0tuDiY8C3ctxq1tqvaCgkFb8cCA/edit?usp=sharing"",""หนองบัวลำภู!I390"")"),0)</f>
        <v>0</v>
      </c>
      <c r="J495" s="444">
        <f ca="1">IFERROR(__xludf.DUMMYFUNCTION("IMPORTRANGE(""https://docs.google.com/spreadsheets/d/1XL5vhW3sbDhbH9Cz0tuDiY8C3ctxq1tqvaCgkFb8cCA/edit?usp=sharing"",""หนองบัวลำภู!J390"")"),0)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IFERROR(__xludf.DUMMYFUNCTION("IMPORTRANGE(""https://docs.google.com/spreadsheets/d/1XL5vhW3sbDhbH9Cz0tuDiY8C3ctxq1tqvaCgkFb8cCA/edit?usp=sharing"",""หนองบัวลำภู!I391"")"),0)</f>
        <v>0</v>
      </c>
      <c r="J496" s="444">
        <f ca="1">IFERROR(__xludf.DUMMYFUNCTION("IMPORTRANGE(""https://docs.google.com/spreadsheets/d/1XL5vhW3sbDhbH9Cz0tuDiY8C3ctxq1tqvaCgkFb8cCA/edit?usp=sharing"",""หนองบัวลำภู!J391"")"),0)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IFERROR(__xludf.DUMMYFUNCTION("IMPORTRANGE(""https://docs.google.com/spreadsheets/d/1XL5vhW3sbDhbH9Cz0tuDiY8C3ctxq1tqvaCgkFb8cCA/edit?usp=sharing"",""หนองบัวลำภู!I392"")"),10070)</f>
        <v>10070</v>
      </c>
      <c r="J497" s="451">
        <f ca="1">IFERROR(__xludf.DUMMYFUNCTION("IMPORTRANGE(""https://docs.google.com/spreadsheets/d/1XL5vhW3sbDhbH9Cz0tuDiY8C3ctxq1tqvaCgkFb8cCA/edit?usp=sharing"",""หนองบัวลำภู!J392"")"),0)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IFERROR(__xludf.DUMMYFUNCTION("IMPORTRANGE(""https://docs.google.com/spreadsheets/d/1XL5vhW3sbDhbH9Cz0tuDiY8C3ctxq1tqvaCgkFb8cCA/edit?usp=sharing"",""หนองบัวลำภู!I393"")"),10070)</f>
        <v>10070</v>
      </c>
      <c r="J498" s="428">
        <f ca="1">IFERROR(__xludf.DUMMYFUNCTION("IMPORTRANGE(""https://docs.google.com/spreadsheets/d/1XL5vhW3sbDhbH9Cz0tuDiY8C3ctxq1tqvaCgkFb8cCA/edit?usp=sharing"",""หนองบัวลำภู!J393"")"),0)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IFERROR(__xludf.DUMMYFUNCTION("IMPORTRANGE(""https://docs.google.com/spreadsheets/d/1XL5vhW3sbDhbH9Cz0tuDiY8C3ctxq1tqvaCgkFb8cCA/edit?usp=sharing"",""หนองบัวลำภู!I394"")"),1059)</f>
        <v>1059</v>
      </c>
      <c r="J499" s="428">
        <f ca="1">IFERROR(__xludf.DUMMYFUNCTION("IMPORTRANGE(""https://docs.google.com/spreadsheets/d/1XL5vhW3sbDhbH9Cz0tuDiY8C3ctxq1tqvaCgkFb8cCA/edit?usp=sharing"",""หนองบัวลำภู!J394"")"),0)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IFERROR(__xludf.DUMMYFUNCTION("IMPORTRANGE(""https://docs.google.com/spreadsheets/d/1XL5vhW3sbDhbH9Cz0tuDiY8C3ctxq1tqvaCgkFb8cCA/edit?usp=sharing"",""หนองบัวลำภู!I395"")"),0)</f>
        <v>0</v>
      </c>
      <c r="J500" s="170">
        <f ca="1">IFERROR(__xludf.DUMMYFUNCTION("IMPORTRANGE(""https://docs.google.com/spreadsheets/d/1XL5vhW3sbDhbH9Cz0tuDiY8C3ctxq1tqvaCgkFb8cCA/edit?usp=sharing"",""หนองบัวลำภู!J395"")"),0)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IFERROR(__xludf.DUMMYFUNCTION("IMPORTRANGE(""https://docs.google.com/spreadsheets/d/1XL5vhW3sbDhbH9Cz0tuDiY8C3ctxq1tqvaCgkFb8cCA/edit?usp=sharing"",""หนองบัวลำภู!I396"")"),0)</f>
        <v>0</v>
      </c>
      <c r="J501" s="170">
        <f ca="1">IFERROR(__xludf.DUMMYFUNCTION("IMPORTRANGE(""https://docs.google.com/spreadsheets/d/1XL5vhW3sbDhbH9Cz0tuDiY8C3ctxq1tqvaCgkFb8cCA/edit?usp=sharing"",""หนองบัวลำภู!J396"")"),0)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IFERROR(__xludf.DUMMYFUNCTION("IMPORTRANGE(""https://docs.google.com/spreadsheets/d/1XL5vhW3sbDhbH9Cz0tuDiY8C3ctxq1tqvaCgkFb8cCA/edit?usp=sharing"",""หนองบัวลำภู!I397"")"),0)</f>
        <v>0</v>
      </c>
      <c r="J502" s="198">
        <f ca="1">IFERROR(__xludf.DUMMYFUNCTION("IMPORTRANGE(""https://docs.google.com/spreadsheets/d/1XL5vhW3sbDhbH9Cz0tuDiY8C3ctxq1tqvaCgkFb8cCA/edit?usp=sharing"",""หนองบัวลำภู!J397"")"),0)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IFERROR(__xludf.DUMMYFUNCTION("IMPORTRANGE(""https://docs.google.com/spreadsheets/d/1XL5vhW3sbDhbH9Cz0tuDiY8C3ctxq1tqvaCgkFb8cCA/edit?usp=sharing"",""หนองบัวลำภู!I398"")"),0)</f>
        <v>0</v>
      </c>
      <c r="J503" s="207">
        <f ca="1">IFERROR(__xludf.DUMMYFUNCTION("IMPORTRANGE(""https://docs.google.com/spreadsheets/d/1XL5vhW3sbDhbH9Cz0tuDiY8C3ctxq1tqvaCgkFb8cCA/edit?usp=sharing"",""หนองบัวลำภู!J398"")"),0)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IFERROR(__xludf.DUMMYFUNCTION("IMPORTRANGE(""https://docs.google.com/spreadsheets/d/1XL5vhW3sbDhbH9Cz0tuDiY8C3ctxq1tqvaCgkFb8cCA/edit?usp=sharing"",""หนองบัวลำภู!I399"")"),0)</f>
        <v>0</v>
      </c>
      <c r="J504" s="198">
        <f ca="1">IFERROR(__xludf.DUMMYFUNCTION("IMPORTRANGE(""https://docs.google.com/spreadsheets/d/1XL5vhW3sbDhbH9Cz0tuDiY8C3ctxq1tqvaCgkFb8cCA/edit?usp=sharing"",""หนองบัวลำภู!J399"")"),0)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IFERROR(__xludf.DUMMYFUNCTION("IMPORTRANGE(""https://docs.google.com/spreadsheets/d/1XL5vhW3sbDhbH9Cz0tuDiY8C3ctxq1tqvaCgkFb8cCA/edit?usp=sharing"",""หนองบัวลำภู!I400"")"),0)</f>
        <v>0</v>
      </c>
      <c r="J505" s="207">
        <f ca="1">IFERROR(__xludf.DUMMYFUNCTION("IMPORTRANGE(""https://docs.google.com/spreadsheets/d/1XL5vhW3sbDhbH9Cz0tuDiY8C3ctxq1tqvaCgkFb8cCA/edit?usp=sharing"",""หนองบัวลำภู!J400"")"),0)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IFERROR(__xludf.DUMMYFUNCTION("IMPORTRANGE(""https://docs.google.com/spreadsheets/d/1XL5vhW3sbDhbH9Cz0tuDiY8C3ctxq1tqvaCgkFb8cCA/edit?usp=sharing"",""หนองบัวลำภู!I401"")"),0)</f>
        <v>0</v>
      </c>
      <c r="J506" s="198">
        <f ca="1">IFERROR(__xludf.DUMMYFUNCTION("IMPORTRANGE(""https://docs.google.com/spreadsheets/d/1XL5vhW3sbDhbH9Cz0tuDiY8C3ctxq1tqvaCgkFb8cCA/edit?usp=sharing"",""หนองบัวลำภู!J401"")"),0)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IFERROR(__xludf.DUMMYFUNCTION("IMPORTRANGE(""https://docs.google.com/spreadsheets/d/1XL5vhW3sbDhbH9Cz0tuDiY8C3ctxq1tqvaCgkFb8cCA/edit?usp=sharing"",""หนองบัวลำภู!I402"")"),0)</f>
        <v>0</v>
      </c>
      <c r="J507" s="207">
        <f ca="1">IFERROR(__xludf.DUMMYFUNCTION("IMPORTRANGE(""https://docs.google.com/spreadsheets/d/1XL5vhW3sbDhbH9Cz0tuDiY8C3ctxq1tqvaCgkFb8cCA/edit?usp=sharing"",""หนองบัวลำภู!J402"")"),0)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IFERROR(__xludf.DUMMYFUNCTION("IMPORTRANGE(""https://docs.google.com/spreadsheets/d/1XL5vhW3sbDhbH9Cz0tuDiY8C3ctxq1tqvaCgkFb8cCA/edit?usp=sharing"",""หนองบัวลำภู!I403"")"),0)</f>
        <v>0</v>
      </c>
      <c r="J508" s="170">
        <f ca="1">IFERROR(__xludf.DUMMYFUNCTION("IMPORTRANGE(""https://docs.google.com/spreadsheets/d/1XL5vhW3sbDhbH9Cz0tuDiY8C3ctxq1tqvaCgkFb8cCA/edit?usp=sharing"",""หนองบัวลำภู!J403"")"),0)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IFERROR(__xludf.DUMMYFUNCTION("IMPORTRANGE(""https://docs.google.com/spreadsheets/d/1XL5vhW3sbDhbH9Cz0tuDiY8C3ctxq1tqvaCgkFb8cCA/edit?usp=sharing"",""หนองบัวลำภู!I404"")"),0)</f>
        <v>0</v>
      </c>
      <c r="J509" s="170">
        <f ca="1">IFERROR(__xludf.DUMMYFUNCTION("IMPORTRANGE(""https://docs.google.com/spreadsheets/d/1XL5vhW3sbDhbH9Cz0tuDiY8C3ctxq1tqvaCgkFb8cCA/edit?usp=sharing"",""หนองบัวลำภู!J404"")"),0)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IFERROR(__xludf.DUMMYFUNCTION("IMPORTRANGE(""https://docs.google.com/spreadsheets/d/1XL5vhW3sbDhbH9Cz0tuDiY8C3ctxq1tqvaCgkFb8cCA/edit?usp=sharing"",""หนองบัวลำภู!I405"")"),0)</f>
        <v>0</v>
      </c>
      <c r="J510" s="207">
        <f ca="1">IFERROR(__xludf.DUMMYFUNCTION("IMPORTRANGE(""https://docs.google.com/spreadsheets/d/1XL5vhW3sbDhbH9Cz0tuDiY8C3ctxq1tqvaCgkFb8cCA/edit?usp=sharing"",""หนองบัวลำภู!J405"")"),0)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IFERROR(__xludf.DUMMYFUNCTION("IMPORTRANGE(""https://docs.google.com/spreadsheets/d/1XL5vhW3sbDhbH9Cz0tuDiY8C3ctxq1tqvaCgkFb8cCA/edit?usp=sharing"",""หนองบัวลำภู!I406"")"),0)</f>
        <v>0</v>
      </c>
      <c r="J511" s="207">
        <f ca="1">IFERROR(__xludf.DUMMYFUNCTION("IMPORTRANGE(""https://docs.google.com/spreadsheets/d/1XL5vhW3sbDhbH9Cz0tuDiY8C3ctxq1tqvaCgkFb8cCA/edit?usp=sharing"",""หนองบัวลำภู!J406"")"),0)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IFERROR(__xludf.DUMMYFUNCTION("IMPORTRANGE(""https://docs.google.com/spreadsheets/d/1XL5vhW3sbDhbH9Cz0tuDiY8C3ctxq1tqvaCgkFb8cCA/edit?usp=sharing"",""หนองบัวลำภู!I407"")"),0)</f>
        <v>0</v>
      </c>
      <c r="J512" s="207">
        <f ca="1">IFERROR(__xludf.DUMMYFUNCTION("IMPORTRANGE(""https://docs.google.com/spreadsheets/d/1XL5vhW3sbDhbH9Cz0tuDiY8C3ctxq1tqvaCgkFb8cCA/edit?usp=sharing"",""หนองบัวลำภู!J407"")"),0)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IFERROR(__xludf.DUMMYFUNCTION("IMPORTRANGE(""https://docs.google.com/spreadsheets/d/1XL5vhW3sbDhbH9Cz0tuDiY8C3ctxq1tqvaCgkFb8cCA/edit?usp=sharing"",""หนองบัวลำภู!I408"")"),0)</f>
        <v>0</v>
      </c>
      <c r="J513" s="207">
        <f ca="1">IFERROR(__xludf.DUMMYFUNCTION("IMPORTRANGE(""https://docs.google.com/spreadsheets/d/1XL5vhW3sbDhbH9Cz0tuDiY8C3ctxq1tqvaCgkFb8cCA/edit?usp=sharing"",""หนองบัวลำภู!J408"")"),0)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IFERROR(__xludf.DUMMYFUNCTION("IMPORTRANGE(""https://docs.google.com/spreadsheets/d/1XL5vhW3sbDhbH9Cz0tuDiY8C3ctxq1tqvaCgkFb8cCA/edit?usp=sharing"",""หนองบัวลำภู!I409"")"),0)</f>
        <v>0</v>
      </c>
      <c r="J514" s="207">
        <f ca="1">IFERROR(__xludf.DUMMYFUNCTION("IMPORTRANGE(""https://docs.google.com/spreadsheets/d/1XL5vhW3sbDhbH9Cz0tuDiY8C3ctxq1tqvaCgkFb8cCA/edit?usp=sharing"",""หนองบัวลำภู!J409"")"),0)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IFERROR(__xludf.DUMMYFUNCTION("IMPORTRANGE(""https://docs.google.com/spreadsheets/d/1XL5vhW3sbDhbH9Cz0tuDiY8C3ctxq1tqvaCgkFb8cCA/edit?usp=sharing"",""หนองบัวลำภู!I410"")"),0)</f>
        <v>0</v>
      </c>
      <c r="J515" s="207">
        <f ca="1">IFERROR(__xludf.DUMMYFUNCTION("IMPORTRANGE(""https://docs.google.com/spreadsheets/d/1XL5vhW3sbDhbH9Cz0tuDiY8C3ctxq1tqvaCgkFb8cCA/edit?usp=sharing"",""หนองบัวลำภู!J410"")"),0)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IFERROR(__xludf.DUMMYFUNCTION("IMPORTRANGE(""https://docs.google.com/spreadsheets/d/1XL5vhW3sbDhbH9Cz0tuDiY8C3ctxq1tqvaCgkFb8cCA/edit?usp=sharing"",""หนองบัวลำภู!I411"")"),0)</f>
        <v>0</v>
      </c>
      <c r="J516" s="276">
        <f ca="1">IFERROR(__xludf.DUMMYFUNCTION("IMPORTRANGE(""https://docs.google.com/spreadsheets/d/1XL5vhW3sbDhbH9Cz0tuDiY8C3ctxq1tqvaCgkFb8cCA/edit?usp=sharing"",""หนองบัวลำภู!J411"")"),0)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IFERROR(__xludf.DUMMYFUNCTION("IMPORTRANGE(""https://docs.google.com/spreadsheets/d/1XL5vhW3sbDhbH9Cz0tuDiY8C3ctxq1tqvaCgkFb8cCA/edit?usp=sharing"",""หนองบัวลำภู!I412"")"),0)</f>
        <v>0</v>
      </c>
      <c r="J517" s="292">
        <f ca="1">IFERROR(__xludf.DUMMYFUNCTION("IMPORTRANGE(""https://docs.google.com/spreadsheets/d/1XL5vhW3sbDhbH9Cz0tuDiY8C3ctxq1tqvaCgkFb8cCA/edit?usp=sharing"",""หนองบัวลำภู!J412"")"),0)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IFERROR(__xludf.DUMMYFUNCTION("IMPORTRANGE(""https://docs.google.com/spreadsheets/d/1XL5vhW3sbDhbH9Cz0tuDiY8C3ctxq1tqvaCgkFb8cCA/edit?usp=sharing"",""หนองบัวลำภู!I413"")"),0)</f>
        <v>0</v>
      </c>
      <c r="J518" s="292">
        <f ca="1">IFERROR(__xludf.DUMMYFUNCTION("IMPORTRANGE(""https://docs.google.com/spreadsheets/d/1XL5vhW3sbDhbH9Cz0tuDiY8C3ctxq1tqvaCgkFb8cCA/edit?usp=sharing"",""หนองบัวลำภู!J413"")"),0)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IFERROR(__xludf.DUMMYFUNCTION("IMPORTRANGE(""https://docs.google.com/spreadsheets/d/1XL5vhW3sbDhbH9Cz0tuDiY8C3ctxq1tqvaCgkFb8cCA/edit?usp=sharing"",""หนองบัวลำภู!I414"")"),0)</f>
        <v>0</v>
      </c>
      <c r="J519" s="197">
        <f ca="1">IFERROR(__xludf.DUMMYFUNCTION("IMPORTRANGE(""https://docs.google.com/spreadsheets/d/1XL5vhW3sbDhbH9Cz0tuDiY8C3ctxq1tqvaCgkFb8cCA/edit?usp=sharing"",""หนองบัวลำภู!J414"")"),0)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IFERROR(__xludf.DUMMYFUNCTION("IMPORTRANGE(""https://docs.google.com/spreadsheets/d/1XL5vhW3sbDhbH9Cz0tuDiY8C3ctxq1tqvaCgkFb8cCA/edit?usp=sharing"",""หนองบัวลำภู!I415"")"),0)</f>
        <v>0</v>
      </c>
      <c r="J520" s="197">
        <f ca="1">IFERROR(__xludf.DUMMYFUNCTION("IMPORTRANGE(""https://docs.google.com/spreadsheets/d/1XL5vhW3sbDhbH9Cz0tuDiY8C3ctxq1tqvaCgkFb8cCA/edit?usp=sharing"",""หนองบัวลำภู!J415"")"),0)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IFERROR(__xludf.DUMMYFUNCTION("IMPORTRANGE(""https://docs.google.com/spreadsheets/d/1XL5vhW3sbDhbH9Cz0tuDiY8C3ctxq1tqvaCgkFb8cCA/edit?usp=sharing"",""หนองบัวลำภู!I416"")"),0)</f>
        <v>0</v>
      </c>
      <c r="J521" s="197">
        <f ca="1">IFERROR(__xludf.DUMMYFUNCTION("IMPORTRANGE(""https://docs.google.com/spreadsheets/d/1XL5vhW3sbDhbH9Cz0tuDiY8C3ctxq1tqvaCgkFb8cCA/edit?usp=sharing"",""หนองบัวลำภู!J416"")"),0)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IFERROR(__xludf.DUMMYFUNCTION("IMPORTRANGE(""https://docs.google.com/spreadsheets/d/1XL5vhW3sbDhbH9Cz0tuDiY8C3ctxq1tqvaCgkFb8cCA/edit?usp=sharing"",""หนองบัวลำภู!I417"")"),0)</f>
        <v>0</v>
      </c>
      <c r="J522" s="197">
        <f ca="1">IFERROR(__xludf.DUMMYFUNCTION("IMPORTRANGE(""https://docs.google.com/spreadsheets/d/1XL5vhW3sbDhbH9Cz0tuDiY8C3ctxq1tqvaCgkFb8cCA/edit?usp=sharing"",""หนองบัวลำภู!J417"")"),0)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IFERROR(__xludf.DUMMYFUNCTION("IMPORTRANGE(""https://docs.google.com/spreadsheets/d/1XL5vhW3sbDhbH9Cz0tuDiY8C3ctxq1tqvaCgkFb8cCA/edit?usp=sharing"",""หนองบัวลำภู!I418"")"),0)</f>
        <v>0</v>
      </c>
      <c r="J523" s="197">
        <f ca="1">IFERROR(__xludf.DUMMYFUNCTION("IMPORTRANGE(""https://docs.google.com/spreadsheets/d/1XL5vhW3sbDhbH9Cz0tuDiY8C3ctxq1tqvaCgkFb8cCA/edit?usp=sharing"",""หนองบัวลำภู!J418"")"),0)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IFERROR(__xludf.DUMMYFUNCTION("IMPORTRANGE(""https://docs.google.com/spreadsheets/d/1XL5vhW3sbDhbH9Cz0tuDiY8C3ctxq1tqvaCgkFb8cCA/edit?usp=sharing"",""หนองบัวลำภู!I419"")"),0)</f>
        <v>0</v>
      </c>
      <c r="J524" s="197">
        <f ca="1">IFERROR(__xludf.DUMMYFUNCTION("IMPORTRANGE(""https://docs.google.com/spreadsheets/d/1XL5vhW3sbDhbH9Cz0tuDiY8C3ctxq1tqvaCgkFb8cCA/edit?usp=sharing"",""หนองบัวลำภู!J419"")"),0)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IFERROR(__xludf.DUMMYFUNCTION("IMPORTRANGE(""https://docs.google.com/spreadsheets/d/1XL5vhW3sbDhbH9Cz0tuDiY8C3ctxq1tqvaCgkFb8cCA/edit?usp=sharing"",""หนองบัวลำภู!I420"")"),0)</f>
        <v>0</v>
      </c>
      <c r="J525" s="292">
        <f ca="1">IFERROR(__xludf.DUMMYFUNCTION("IMPORTRANGE(""https://docs.google.com/spreadsheets/d/1XL5vhW3sbDhbH9Cz0tuDiY8C3ctxq1tqvaCgkFb8cCA/edit?usp=sharing"",""หนองบัวลำภู!J420"")"),0)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IFERROR(__xludf.DUMMYFUNCTION("IMPORTRANGE(""https://docs.google.com/spreadsheets/d/1XL5vhW3sbDhbH9Cz0tuDiY8C3ctxq1tqvaCgkFb8cCA/edit?usp=sharing"",""หนองบัวลำภู!I421"")"),0)</f>
        <v>0</v>
      </c>
      <c r="J526" s="292">
        <f ca="1">IFERROR(__xludf.DUMMYFUNCTION("IMPORTRANGE(""https://docs.google.com/spreadsheets/d/1XL5vhW3sbDhbH9Cz0tuDiY8C3ctxq1tqvaCgkFb8cCA/edit?usp=sharing"",""หนองบัวลำภู!J421"")"),0)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IFERROR(__xludf.DUMMYFUNCTION("IMPORTRANGE(""https://docs.google.com/spreadsheets/d/1XL5vhW3sbDhbH9Cz0tuDiY8C3ctxq1tqvaCgkFb8cCA/edit?usp=sharing"",""หนองบัวลำภู!I422"")"),0)</f>
        <v>0</v>
      </c>
      <c r="J527" s="207">
        <f ca="1">IFERROR(__xludf.DUMMYFUNCTION("IMPORTRANGE(""https://docs.google.com/spreadsheets/d/1XL5vhW3sbDhbH9Cz0tuDiY8C3ctxq1tqvaCgkFb8cCA/edit?usp=sharing"",""หนองบัวลำภู!J422"")"),0)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IFERROR(__xludf.DUMMYFUNCTION("IMPORTRANGE(""https://docs.google.com/spreadsheets/d/1XL5vhW3sbDhbH9Cz0tuDiY8C3ctxq1tqvaCgkFb8cCA/edit?usp=sharing"",""หนองบัวลำภู!I423"")"),0)</f>
        <v>0</v>
      </c>
      <c r="J528" s="207">
        <f ca="1">IFERROR(__xludf.DUMMYFUNCTION("IMPORTRANGE(""https://docs.google.com/spreadsheets/d/1XL5vhW3sbDhbH9Cz0tuDiY8C3ctxq1tqvaCgkFb8cCA/edit?usp=sharing"",""หนองบัวลำภู!J423"")"),0)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IFERROR(__xludf.DUMMYFUNCTION("IMPORTRANGE(""https://docs.google.com/spreadsheets/d/1XL5vhW3sbDhbH9Cz0tuDiY8C3ctxq1tqvaCgkFb8cCA/edit?usp=sharing"",""หนองบัวลำภู!I424"")"),0)</f>
        <v>0</v>
      </c>
      <c r="J529" s="207">
        <f ca="1">IFERROR(__xludf.DUMMYFUNCTION("IMPORTRANGE(""https://docs.google.com/spreadsheets/d/1XL5vhW3sbDhbH9Cz0tuDiY8C3ctxq1tqvaCgkFb8cCA/edit?usp=sharing"",""หนองบัวลำภู!J424"")"),0)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IFERROR(__xludf.DUMMYFUNCTION("IMPORTRANGE(""https://docs.google.com/spreadsheets/d/1XL5vhW3sbDhbH9Cz0tuDiY8C3ctxq1tqvaCgkFb8cCA/edit?usp=sharing"",""หนองบัวลำภู!I425"")"),0)</f>
        <v>0</v>
      </c>
      <c r="J530" s="207">
        <f ca="1">IFERROR(__xludf.DUMMYFUNCTION("IMPORTRANGE(""https://docs.google.com/spreadsheets/d/1XL5vhW3sbDhbH9Cz0tuDiY8C3ctxq1tqvaCgkFb8cCA/edit?usp=sharing"",""หนองบัวลำภู!J425"")"),0)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IFERROR(__xludf.DUMMYFUNCTION("IMPORTRANGE(""https://docs.google.com/spreadsheets/d/1XL5vhW3sbDhbH9Cz0tuDiY8C3ctxq1tqvaCgkFb8cCA/edit?usp=sharing"",""หนองบัวลำภู!I426"")"),0)</f>
        <v>0</v>
      </c>
      <c r="J531" s="207">
        <f ca="1">IFERROR(__xludf.DUMMYFUNCTION("IMPORTRANGE(""https://docs.google.com/spreadsheets/d/1XL5vhW3sbDhbH9Cz0tuDiY8C3ctxq1tqvaCgkFb8cCA/edit?usp=sharing"",""หนองบัวลำภู!J426"")"),0)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IFERROR(__xludf.DUMMYFUNCTION("IMPORTRANGE(""https://docs.google.com/spreadsheets/d/1XL5vhW3sbDhbH9Cz0tuDiY8C3ctxq1tqvaCgkFb8cCA/edit?usp=sharing"",""หนองบัวลำภู!I427"")"),0)</f>
        <v>0</v>
      </c>
      <c r="J532" s="474">
        <f ca="1">IFERROR(__xludf.DUMMYFUNCTION("IMPORTRANGE(""https://docs.google.com/spreadsheets/d/1XL5vhW3sbDhbH9Cz0tuDiY8C3ctxq1tqvaCgkFb8cCA/edit?usp=sharing"",""หนองบัวลำภู!J427"")"),0)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IFERROR(__xludf.DUMMYFUNCTION("IMPORTRANGE(""https://docs.google.com/spreadsheets/d/1XL5vhW3sbDhbH9Cz0tuDiY8C3ctxq1tqvaCgkFb8cCA/edit?usp=sharing"",""หนองบัวลำภู!I428"")"),22)</f>
        <v>22</v>
      </c>
      <c r="J533" s="418">
        <f ca="1">IFERROR(__xludf.DUMMYFUNCTION("IMPORTRANGE(""https://docs.google.com/spreadsheets/d/1XL5vhW3sbDhbH9Cz0tuDiY8C3ctxq1tqvaCgkFb8cCA/edit?usp=sharing"",""หนองบัวลำภู!J428"")"),22)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20"/>
      <c r="N533" s="420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20">
        <f t="shared" ref="O533:O537" ca="1" si="118">+IF(L533&gt;0,N533*100/L533,0)</f>
        <v>87.489807804309848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IFERROR(__xludf.DUMMYFUNCTION("IMPORTRANGE(""https://docs.google.com/spreadsheets/d/1XL5vhW3sbDhbH9Cz0tuDiY8C3ctxq1tqvaCgkFb8cCA/edit?usp=sharing"",""หนองบัวลำภู!L429"")"),0)</f>
        <v>0</v>
      </c>
      <c r="M534" s="172"/>
      <c r="N534" s="178">
        <f ca="1">IFERROR(__xludf.DUMMYFUNCTION("IMPORTRANGE(""https://docs.google.com/spreadsheets/d/1XL5vhW3sbDhbH9Cz0tuDiY8C3ctxq1tqvaCgkFb8cCA/edit?usp=sharing"",""หนองบัวลำภู!M429"")"),0)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73"/>
      <c r="N535" s="178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78">
        <f t="shared" ca="1" si="118"/>
        <v>87.489807804309848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IFERROR(__xludf.DUMMYFUNCTION("IMPORTRANGE(""https://docs.google.com/spreadsheets/d/1XL5vhW3sbDhbH9Cz0tuDiY8C3ctxq1tqvaCgkFb8cCA/edit?usp=sharing"",""หนองบัวลำภู!L431"")"),0)</f>
        <v>0</v>
      </c>
      <c r="M536" s="178"/>
      <c r="N536" s="178">
        <f ca="1">IFERROR(__xludf.DUMMYFUNCTION("IMPORTRANGE(""https://docs.google.com/spreadsheets/d/1XL5vhW3sbDhbH9Cz0tuDiY8C3ctxq1tqvaCgkFb8cCA/edit?usp=sharing"",""หนองบัวลำภู!M431"")"),0)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78"/>
      <c r="N537" s="178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78">
        <f t="shared" ca="1" si="118"/>
        <v>87.489807804309848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IFERROR(__xludf.DUMMYFUNCTION("IMPORTRANGE(""https://docs.google.com/spreadsheets/d/1XL5vhW3sbDhbH9Cz0tuDiY8C3ctxq1tqvaCgkFb8cCA/edit?usp=sharing"",""หนองบัวลำภู!M435"")"),0)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IFERROR(__xludf.DUMMYFUNCTION("IMPORTRANGE(""https://docs.google.com/spreadsheets/d/1XL5vhW3sbDhbH9Cz0tuDiY8C3ctxq1tqvaCgkFb8cCA/edit?usp=sharing"",""หนองบัวลำภู!M436"")"),0)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IFERROR(__xludf.DUMMYFUNCTION("IMPORTRANGE(""https://docs.google.com/spreadsheets/d/1XL5vhW3sbDhbH9Cz0tuDiY8C3ctxq1tqvaCgkFb8cCA/edit?usp=sharing"",""หนองบัวลำภู!J438"")"),0)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IFERROR(__xludf.DUMMYFUNCTION("IMPORTRANGE(""https://docs.google.com/spreadsheets/d/1XL5vhW3sbDhbH9Cz0tuDiY8C3ctxq1tqvaCgkFb8cCA/edit?usp=sharing"",""หนองบัวลำภู!J439"")"),1)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IFERROR(__xludf.DUMMYFUNCTION("IMPORTRANGE(""https://docs.google.com/spreadsheets/d/1XL5vhW3sbDhbH9Cz0tuDiY8C3ctxq1tqvaCgkFb8cCA/edit?usp=sharing"",""หนองบัวลำภู!J440"")"),1)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IFERROR(__xludf.DUMMYFUNCTION("IMPORTRANGE(""https://docs.google.com/spreadsheets/d/1XL5vhW3sbDhbH9Cz0tuDiY8C3ctxq1tqvaCgkFb8cCA/edit?usp=sharing"",""หนองบัวลำภู!J441"")"),1)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IFERROR(__xludf.DUMMYFUNCTION("IMPORTRANGE(""https://docs.google.com/spreadsheets/d/1XL5vhW3sbDhbH9Cz0tuDiY8C3ctxq1tqvaCgkFb8cCA/edit?usp=sharing"",""หนองบัวลำภู!I442"")"),22)</f>
        <v>22</v>
      </c>
      <c r="J547" s="198">
        <f ca="1">IFERROR(__xludf.DUMMYFUNCTION("IMPORTRANGE(""https://docs.google.com/spreadsheets/d/1XL5vhW3sbDhbH9Cz0tuDiY8C3ctxq1tqvaCgkFb8cCA/edit?usp=sharing"",""หนองบัวลำภู!J442"")"),22)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IFERROR(__xludf.DUMMYFUNCTION("IMPORTRANGE(""https://docs.google.com/spreadsheets/d/1XL5vhW3sbDhbH9Cz0tuDiY8C3ctxq1tqvaCgkFb8cCA/edit?usp=sharing"",""หนองบัวลำภู!J166"")"),0)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IFERROR(__xludf.DUMMYFUNCTION("IMPORTRANGE(""https://docs.google.com/spreadsheets/d/1XL5vhW3sbDhbH9Cz0tuDiY8C3ctxq1tqvaCgkFb8cCA/edit?usp=sharing"",""หนองบัวลำภู!J444"")"),0)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IFERROR(__xludf.DUMMYFUNCTION("IMPORTRANGE(""https://docs.google.com/spreadsheets/d/1XL5vhW3sbDhbH9Cz0tuDiY8C3ctxq1tqvaCgkFb8cCA/edit?usp=sharing"",""หนองบัวลำภู!J445"")"),0)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IFERROR(__xludf.DUMMYFUNCTION("IMPORTRANGE(""https://docs.google.com/spreadsheets/d/1XL5vhW3sbDhbH9Cz0tuDiY8C3ctxq1tqvaCgkFb8cCA/edit?usp=sharing"",""หนองบัวลำภู!I446"")"),5000)</f>
        <v>5000</v>
      </c>
      <c r="J551" s="418">
        <f ca="1">IFERROR(__xludf.DUMMYFUNCTION("IMPORTRANGE(""https://docs.google.com/spreadsheets/d/1XL5vhW3sbDhbH9Cz0tuDiY8C3ctxq1tqvaCgkFb8cCA/edit?usp=sharing"",""หนองบัวลำภู!J446"")"),416)</f>
        <v>416</v>
      </c>
      <c r="K551" s="419">
        <f ca="1">IF(I551&gt;0,J551*100/I551,0)</f>
        <v>8.32</v>
      </c>
      <c r="L551" s="420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20"/>
      <c r="N551" s="420">
        <f ca="1">IFERROR(__xludf.DUMMYFUNCTION("IMPORTRANGE(""https://docs.google.com/spreadsheets/d/1XL5vhW3sbDhbH9Cz0tuDiY8C3ctxq1tqvaCgkFb8cCA/edit?usp=sharing"",""หนองบัวลำภู!M446"")"),109657.92)</f>
        <v>109657.92</v>
      </c>
      <c r="O551" s="420">
        <f t="shared" ref="O551:O555" ca="1" si="120">+IF(L551&gt;0,N551*100/L551,0)</f>
        <v>35.373522580645158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IFERROR(__xludf.DUMMYFUNCTION("IMPORTRANGE(""https://docs.google.com/spreadsheets/d/1XL5vhW3sbDhbH9Cz0tuDiY8C3ctxq1tqvaCgkFb8cCA/edit?usp=sharing"",""หนองบัวลำภู!L447"")"),0)</f>
        <v>0</v>
      </c>
      <c r="M552" s="172"/>
      <c r="N552" s="178">
        <f ca="1">IFERROR(__xludf.DUMMYFUNCTION("IMPORTRANGE(""https://docs.google.com/spreadsheets/d/1XL5vhW3sbDhbH9Cz0tuDiY8C3ctxq1tqvaCgkFb8cCA/edit?usp=sharing"",""หนองบัวลำภู!M447"")"),0)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73"/>
      <c r="N553" s="178">
        <f ca="1">IFERROR(__xludf.DUMMYFUNCTION("IMPORTRANGE(""https://docs.google.com/spreadsheets/d/1XL5vhW3sbDhbH9Cz0tuDiY8C3ctxq1tqvaCgkFb8cCA/edit?usp=sharing"",""หนองบัวลำภู!M448"")"),109657.92)</f>
        <v>109657.92</v>
      </c>
      <c r="O553" s="178">
        <f t="shared" ca="1" si="120"/>
        <v>35.373522580645158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IFERROR(__xludf.DUMMYFUNCTION("IMPORTRANGE(""https://docs.google.com/spreadsheets/d/1XL5vhW3sbDhbH9Cz0tuDiY8C3ctxq1tqvaCgkFb8cCA/edit?usp=sharing"",""หนองบัวลำภู!L449"")"),0)</f>
        <v>0</v>
      </c>
      <c r="M554" s="178"/>
      <c r="N554" s="178">
        <f ca="1">IFERROR(__xludf.DUMMYFUNCTION("IMPORTRANGE(""https://docs.google.com/spreadsheets/d/1XL5vhW3sbDhbH9Cz0tuDiY8C3ctxq1tqvaCgkFb8cCA/edit?usp=sharing"",""หนองบัวลำภู!M449"")"),0)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78"/>
      <c r="N555" s="178">
        <f ca="1">IFERROR(__xludf.DUMMYFUNCTION("IMPORTRANGE(""https://docs.google.com/spreadsheets/d/1XL5vhW3sbDhbH9Cz0tuDiY8C3ctxq1tqvaCgkFb8cCA/edit?usp=sharing"",""หนองบัวลำภู!M450"")"),109657.92)</f>
        <v>109657.92</v>
      </c>
      <c r="O555" s="178">
        <f t="shared" ca="1" si="120"/>
        <v>35.373522580645158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IFERROR(__xludf.DUMMYFUNCTION("IMPORTRANGE(""https://docs.google.com/spreadsheets/d/1XL5vhW3sbDhbH9Cz0tuDiY8C3ctxq1tqvaCgkFb8cCA/edit?usp=sharing"",""หนองบัวลำภู!M451"")"),0)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IFERROR(__xludf.DUMMYFUNCTION("IMPORTRANGE(""https://docs.google.com/spreadsheets/d/1XL5vhW3sbDhbH9Cz0tuDiY8C3ctxq1tqvaCgkFb8cCA/edit?usp=sharing"",""หนองบัวลำภู!M452"")"),0)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IFERROR(__xludf.DUMMYFUNCTION("IMPORTRANGE(""https://docs.google.com/spreadsheets/d/1XL5vhW3sbDhbH9Cz0tuDiY8C3ctxq1tqvaCgkFb8cCA/edit?usp=sharing"",""หนองบัวลำภู!M453"")"),17400)</f>
        <v>17400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IFERROR(__xludf.DUMMYFUNCTION("IMPORTRANGE(""https://docs.google.com/spreadsheets/d/1XL5vhW3sbDhbH9Cz0tuDiY8C3ctxq1tqvaCgkFb8cCA/edit?usp=sharing"",""หนองบัวลำภู!M454"")"),92257.92)</f>
        <v>92257.919999999998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IFERROR(__xludf.DUMMYFUNCTION("IMPORTRANGE(""https://docs.google.com/spreadsheets/d/1XL5vhW3sbDhbH9Cz0tuDiY8C3ctxq1tqvaCgkFb8cCA/edit?usp=sharing"",""หนองบัวลำภู!I455"")"),5000)</f>
        <v>5000</v>
      </c>
      <c r="J560" s="170">
        <f ca="1">IFERROR(__xludf.DUMMYFUNCTION("IMPORTRANGE(""https://docs.google.com/spreadsheets/d/1XL5vhW3sbDhbH9Cz0tuDiY8C3ctxq1tqvaCgkFb8cCA/edit?usp=sharing"",""หนองบัวลำภู!J455"")"),416)</f>
        <v>416</v>
      </c>
      <c r="K560" s="233">
        <f t="shared" ref="K560:K564" ca="1" si="121">IF(I560&gt;0,J560*100/I560,0)</f>
        <v>8.32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IFERROR(__xludf.DUMMYFUNCTION("IMPORTRANGE(""https://docs.google.com/spreadsheets/d/1XL5vhW3sbDhbH9Cz0tuDiY8C3ctxq1tqvaCgkFb8cCA/edit?usp=sharing"",""หนองบัวลำภู!I456"")"),0)</f>
        <v>0</v>
      </c>
      <c r="J561" s="213">
        <f ca="1">IFERROR(__xludf.DUMMYFUNCTION("IMPORTRANGE(""https://docs.google.com/spreadsheets/d/1XL5vhW3sbDhbH9Cz0tuDiY8C3ctxq1tqvaCgkFb8cCA/edit?usp=sharing"",""หนองบัวลำภู!J456"")"),24)</f>
        <v>24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IFERROR(__xludf.DUMMYFUNCTION("IMPORTRANGE(""https://docs.google.com/spreadsheets/d/1XL5vhW3sbDhbH9Cz0tuDiY8C3ctxq1tqvaCgkFb8cCA/edit?usp=sharing"",""หนองบัวลำภู!J457"")"),"")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IFERROR(__xludf.DUMMYFUNCTION("IMPORTRANGE(""https://docs.google.com/spreadsheets/d/1XL5vhW3sbDhbH9Cz0tuDiY8C3ctxq1tqvaCgkFb8cCA/edit?usp=sharing"",""หนองบัวลำภู!J458"")"),"")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IFERROR(__xludf.DUMMYFUNCTION("IMPORTRANGE(""https://docs.google.com/spreadsheets/d/1XL5vhW3sbDhbH9Cz0tuDiY8C3ctxq1tqvaCgkFb8cCA/edit?usp=sharing"",""หนองบัวลำภู!I459"")"),3800)</f>
        <v>3800</v>
      </c>
      <c r="J564" s="379">
        <f ca="1">IFERROR(__xludf.DUMMYFUNCTION("IMPORTRANGE(""https://docs.google.com/spreadsheets/d/1XL5vhW3sbDhbH9Cz0tuDiY8C3ctxq1tqvaCgkFb8cCA/edit?usp=sharing"",""หนองบัวลำภู!J459"")"),1182)</f>
        <v>1182</v>
      </c>
      <c r="K564" s="380">
        <f t="shared" ca="1" si="121"/>
        <v>31.105263157894736</v>
      </c>
      <c r="L564" s="381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81"/>
      <c r="N564" s="381">
        <f ca="1">IFERROR(__xludf.DUMMYFUNCTION("IMPORTRANGE(""https://docs.google.com/spreadsheets/d/1XL5vhW3sbDhbH9Cz0tuDiY8C3ctxq1tqvaCgkFb8cCA/edit?usp=sharing"",""หนองบัวลำภู!M459"")"),32519.85)</f>
        <v>32519.85</v>
      </c>
      <c r="O564" s="381">
        <f t="shared" ref="O564:O568" ca="1" si="122">+IF(L564&gt;0,N564*100/L564,0)</f>
        <v>21.282624345549738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IFERROR(__xludf.DUMMYFUNCTION("IMPORTRANGE(""https://docs.google.com/spreadsheets/d/1XL5vhW3sbDhbH9Cz0tuDiY8C3ctxq1tqvaCgkFb8cCA/edit?usp=sharing"",""หนองบัวลำภู!L460"")"),0)</f>
        <v>0</v>
      </c>
      <c r="M565" s="172"/>
      <c r="N565" s="178">
        <f ca="1">IFERROR(__xludf.DUMMYFUNCTION("IMPORTRANGE(""https://docs.google.com/spreadsheets/d/1XL5vhW3sbDhbH9Cz0tuDiY8C3ctxq1tqvaCgkFb8cCA/edit?usp=sharing"",""หนองบัวลำภู!M460"")"),0)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73"/>
      <c r="N566" s="178">
        <f ca="1">IFERROR(__xludf.DUMMYFUNCTION("IMPORTRANGE(""https://docs.google.com/spreadsheets/d/1XL5vhW3sbDhbH9Cz0tuDiY8C3ctxq1tqvaCgkFb8cCA/edit?usp=sharing"",""หนองบัวลำภู!M461"")"),32519.85)</f>
        <v>32519.85</v>
      </c>
      <c r="O566" s="178">
        <f t="shared" ca="1" si="122"/>
        <v>21.282624345549738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IFERROR(__xludf.DUMMYFUNCTION("IMPORTRANGE(""https://docs.google.com/spreadsheets/d/1XL5vhW3sbDhbH9Cz0tuDiY8C3ctxq1tqvaCgkFb8cCA/edit?usp=sharing"",""หนองบัวลำภู!L462"")"),0)</f>
        <v>0</v>
      </c>
      <c r="M567" s="178"/>
      <c r="N567" s="178">
        <f ca="1">IFERROR(__xludf.DUMMYFUNCTION("IMPORTRANGE(""https://docs.google.com/spreadsheets/d/1XL5vhW3sbDhbH9Cz0tuDiY8C3ctxq1tqvaCgkFb8cCA/edit?usp=sharing"",""หนองบัวลำภู!M462"")"),0)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78"/>
      <c r="N568" s="178">
        <f ca="1">IFERROR(__xludf.DUMMYFUNCTION("IMPORTRANGE(""https://docs.google.com/spreadsheets/d/1XL5vhW3sbDhbH9Cz0tuDiY8C3ctxq1tqvaCgkFb8cCA/edit?usp=sharing"",""หนองบัวลำภู!M463"")"),32519.85)</f>
        <v>32519.85</v>
      </c>
      <c r="O568" s="178">
        <f t="shared" ca="1" si="122"/>
        <v>21.282624345549738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IFERROR(__xludf.DUMMYFUNCTION("IMPORTRANGE(""https://docs.google.com/spreadsheets/d/1XL5vhW3sbDhbH9Cz0tuDiY8C3ctxq1tqvaCgkFb8cCA/edit?usp=sharing"",""หนองบัวลำภู!M464"")"),0)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IFERROR(__xludf.DUMMYFUNCTION("IMPORTRANGE(""https://docs.google.com/spreadsheets/d/1XL5vhW3sbDhbH9Cz0tuDiY8C3ctxq1tqvaCgkFb8cCA/edit?usp=sharing"",""หนองบัวลำภู!M465"")"),0)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IFERROR(__xludf.DUMMYFUNCTION("IMPORTRANGE(""https://docs.google.com/spreadsheets/d/1XL5vhW3sbDhbH9Cz0tuDiY8C3ctxq1tqvaCgkFb8cCA/edit?usp=sharing"",""หนองบัวลำภู!M466"")"),31166.65)</f>
        <v>31166.65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IFERROR(__xludf.DUMMYFUNCTION("IMPORTRANGE(""https://docs.google.com/spreadsheets/d/1XL5vhW3sbDhbH9Cz0tuDiY8C3ctxq1tqvaCgkFb8cCA/edit?usp=sharing"",""หนองบัวลำภู!M467"")"),1353.2)</f>
        <v>1353.2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IFERROR(__xludf.DUMMYFUNCTION("IMPORTRANGE(""https://docs.google.com/spreadsheets/d/1XL5vhW3sbDhbH9Cz0tuDiY8C3ctxq1tqvaCgkFb8cCA/edit?usp=sharing"",""หนองบัวลำภู!I468"")"),3800)</f>
        <v>3800</v>
      </c>
      <c r="J573" s="428">
        <f ca="1">IFERROR(__xludf.DUMMYFUNCTION("IMPORTRANGE(""https://docs.google.com/spreadsheets/d/1XL5vhW3sbDhbH9Cz0tuDiY8C3ctxq1tqvaCgkFb8cCA/edit?usp=sharing"",""หนองบัวลำภู!J468"")"),1182)</f>
        <v>1182</v>
      </c>
      <c r="K573" s="211">
        <f ca="1">IF(I573&gt;0,J573*100/I573,0)</f>
        <v>31.105263157894736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IFERROR(__xludf.DUMMYFUNCTION("IMPORTRANGE(""https://docs.google.com/spreadsheets/d/1XL5vhW3sbDhbH9Cz0tuDiY8C3ctxq1tqvaCgkFb8cCA/edit?usp=sharing"",""หนองบัวลำภู!I470"")"),6)</f>
        <v>6</v>
      </c>
      <c r="J575" s="207">
        <f ca="1">IFERROR(__xludf.DUMMYFUNCTION("IMPORTRANGE(""https://docs.google.com/spreadsheets/d/1XL5vhW3sbDhbH9Cz0tuDiY8C3ctxq1tqvaCgkFb8cCA/edit?usp=sharing"",""หนองบัวลำภู!J470"")"),0)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IFERROR(__xludf.DUMMYFUNCTION("IMPORTRANGE(""https://docs.google.com/spreadsheets/d/1XL5vhW3sbDhbH9Cz0tuDiY8C3ctxq1tqvaCgkFb8cCA/edit?usp=sharing"",""หนองบัวลำภู!I471"")"),0)</f>
        <v>0</v>
      </c>
      <c r="J576" s="207">
        <f ca="1">IFERROR(__xludf.DUMMYFUNCTION("IMPORTRANGE(""https://docs.google.com/spreadsheets/d/1XL5vhW3sbDhbH9Cz0tuDiY8C3ctxq1tqvaCgkFb8cCA/edit?usp=sharing"",""หนองบัวลำภู!J471"")"),0)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IFERROR(__xludf.DUMMYFUNCTION("IMPORTRANGE(""https://docs.google.com/spreadsheets/d/1XL5vhW3sbDhbH9Cz0tuDiY8C3ctxq1tqvaCgkFb8cCA/edit?usp=sharing"",""หนองบัวลำภู!I472"")"),0)</f>
        <v>0</v>
      </c>
      <c r="J577" s="198">
        <f ca="1">IFERROR(__xludf.DUMMYFUNCTION("IMPORTRANGE(""https://docs.google.com/spreadsheets/d/1XL5vhW3sbDhbH9Cz0tuDiY8C3ctxq1tqvaCgkFb8cCA/edit?usp=sharing"",""หนองบัวลำภู!J472"")"),1182)</f>
        <v>1182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IFERROR(__xludf.DUMMYFUNCTION("IMPORTRANGE(""https://docs.google.com/spreadsheets/d/1XL5vhW3sbDhbH9Cz0tuDiY8C3ctxq1tqvaCgkFb8cCA/edit?usp=sharing"",""หนองบัวลำภู!I473"")"),0)</f>
        <v>0</v>
      </c>
      <c r="J578" s="207">
        <f ca="1">IFERROR(__xludf.DUMMYFUNCTION("IMPORTRANGE(""https://docs.google.com/spreadsheets/d/1XL5vhW3sbDhbH9Cz0tuDiY8C3ctxq1tqvaCgkFb8cCA/edit?usp=sharing"",""หนองบัวลำภู!J473"")"),0)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IFERROR(__xludf.DUMMYFUNCTION("IMPORTRANGE(""https://docs.google.com/spreadsheets/d/1XL5vhW3sbDhbH9Cz0tuDiY8C3ctxq1tqvaCgkFb8cCA/edit?usp=sharing"",""หนองบัวลำภู!I474"")"),0)</f>
        <v>0</v>
      </c>
      <c r="J579" s="207">
        <f ca="1">IFERROR(__xludf.DUMMYFUNCTION("IMPORTRANGE(""https://docs.google.com/spreadsheets/d/1XL5vhW3sbDhbH9Cz0tuDiY8C3ctxq1tqvaCgkFb8cCA/edit?usp=sharing"",""หนองบัวลำภู!J474"")"),0)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IFERROR(__xludf.DUMMYFUNCTION("IMPORTRANGE(""https://docs.google.com/spreadsheets/d/1XL5vhW3sbDhbH9Cz0tuDiY8C3ctxq1tqvaCgkFb8cCA/edit?usp=sharing"",""หนองบัวลำภู!I475"")"),150)</f>
        <v>150</v>
      </c>
      <c r="J580" s="379">
        <f ca="1">IFERROR(__xludf.DUMMYFUNCTION("IMPORTRANGE(""https://docs.google.com/spreadsheets/d/1XL5vhW3sbDhbH9Cz0tuDiY8C3ctxq1tqvaCgkFb8cCA/edit?usp=sharing"",""หนองบัวลำภู!J475"")"),0)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81"/>
      <c r="N580" s="381">
        <f ca="1">IFERROR(__xludf.DUMMYFUNCTION("IMPORTRANGE(""https://docs.google.com/spreadsheets/d/1XL5vhW3sbDhbH9Cz0tuDiY8C3ctxq1tqvaCgkFb8cCA/edit?usp=sharing"",""หนองบัวลำภู!M475"")"),39800.03)</f>
        <v>39800.03</v>
      </c>
      <c r="O580" s="381">
        <f t="shared" ref="O580:O584" ca="1" si="124">+IF(L580&gt;0,N580*100/L580,0)</f>
        <v>12.169402232074606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IFERROR(__xludf.DUMMYFUNCTION("IMPORTRANGE(""https://docs.google.com/spreadsheets/d/1XL5vhW3sbDhbH9Cz0tuDiY8C3ctxq1tqvaCgkFb8cCA/edit?usp=sharing"",""หนองบัวลำภู!L476"")"),0)</f>
        <v>0</v>
      </c>
      <c r="M581" s="172"/>
      <c r="N581" s="178">
        <f ca="1">IFERROR(__xludf.DUMMYFUNCTION("IMPORTRANGE(""https://docs.google.com/spreadsheets/d/1XL5vhW3sbDhbH9Cz0tuDiY8C3ctxq1tqvaCgkFb8cCA/edit?usp=sharing"",""หนองบัวลำภู!M476"")"),0)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73"/>
      <c r="N582" s="178">
        <f ca="1">IFERROR(__xludf.DUMMYFUNCTION("IMPORTRANGE(""https://docs.google.com/spreadsheets/d/1XL5vhW3sbDhbH9Cz0tuDiY8C3ctxq1tqvaCgkFb8cCA/edit?usp=sharing"",""หนองบัวลำภู!M477"")"),39800.03)</f>
        <v>39800.03</v>
      </c>
      <c r="O582" s="178">
        <f t="shared" ca="1" si="124"/>
        <v>12.169402232074606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IFERROR(__xludf.DUMMYFUNCTION("IMPORTRANGE(""https://docs.google.com/spreadsheets/d/1XL5vhW3sbDhbH9Cz0tuDiY8C3ctxq1tqvaCgkFb8cCA/edit?usp=sharing"",""หนองบัวลำภู!L478"")"),0)</f>
        <v>0</v>
      </c>
      <c r="M583" s="178"/>
      <c r="N583" s="178">
        <f ca="1">IFERROR(__xludf.DUMMYFUNCTION("IMPORTRANGE(""https://docs.google.com/spreadsheets/d/1XL5vhW3sbDhbH9Cz0tuDiY8C3ctxq1tqvaCgkFb8cCA/edit?usp=sharing"",""หนองบัวลำภู!M478"")"),0)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78"/>
      <c r="N584" s="178">
        <f ca="1">IFERROR(__xludf.DUMMYFUNCTION("IMPORTRANGE(""https://docs.google.com/spreadsheets/d/1XL5vhW3sbDhbH9Cz0tuDiY8C3ctxq1tqvaCgkFb8cCA/edit?usp=sharing"",""หนองบัวลำภู!M479"")"),39800.03)</f>
        <v>39800.03</v>
      </c>
      <c r="O584" s="178">
        <f t="shared" ca="1" si="124"/>
        <v>12.169402232074606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IFERROR(__xludf.DUMMYFUNCTION("IMPORTRANGE(""https://docs.google.com/spreadsheets/d/1XL5vhW3sbDhbH9Cz0tuDiY8C3ctxq1tqvaCgkFb8cCA/edit?usp=sharing"",""หนองบัวลำภู!M480"")"),0)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IFERROR(__xludf.DUMMYFUNCTION("IMPORTRANGE(""https://docs.google.com/spreadsheets/d/1XL5vhW3sbDhbH9Cz0tuDiY8C3ctxq1tqvaCgkFb8cCA/edit?usp=sharing"",""หนองบัวลำภู!M481"")"),0)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IFERROR(__xludf.DUMMYFUNCTION("IMPORTRANGE(""https://docs.google.com/spreadsheets/d/1XL5vhW3sbDhbH9Cz0tuDiY8C3ctxq1tqvaCgkFb8cCA/edit?usp=sharing"",""หนองบัวลำภู!M482"")"),36300.03)</f>
        <v>36300.03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IFERROR(__xludf.DUMMYFUNCTION("IMPORTRANGE(""https://docs.google.com/spreadsheets/d/1XL5vhW3sbDhbH9Cz0tuDiY8C3ctxq1tqvaCgkFb8cCA/edit?usp=sharing"",""หนองบัวลำภู!M483"")"),3500)</f>
        <v>3500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IFERROR(__xludf.DUMMYFUNCTION("IMPORTRANGE(""https://docs.google.com/spreadsheets/d/1XL5vhW3sbDhbH9Cz0tuDiY8C3ctxq1tqvaCgkFb8cCA/edit?usp=sharing"",""หนองบัวลำภู!I484"")"),150)</f>
        <v>150</v>
      </c>
      <c r="J589" s="197">
        <f ca="1">IFERROR(__xludf.DUMMYFUNCTION("IMPORTRANGE(""https://docs.google.com/spreadsheets/d/1XL5vhW3sbDhbH9Cz0tuDiY8C3ctxq1tqvaCgkFb8cCA/edit?usp=sharing"",""หนองบัวลำภู!J484"")"),15)</f>
        <v>15</v>
      </c>
      <c r="K589" s="171">
        <f t="shared" ref="K589:K596" ca="1" si="125">IF(I589&gt;0,J589*100/I589,0)</f>
        <v>10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IFERROR(__xludf.DUMMYFUNCTION("IMPORTRANGE(""https://docs.google.com/spreadsheets/d/1XL5vhW3sbDhbH9Cz0tuDiY8C3ctxq1tqvaCgkFb8cCA/edit?usp=sharing"",""หนองบัวลำภู!I485"")"),0)</f>
        <v>0</v>
      </c>
      <c r="J590" s="197">
        <f ca="1">IFERROR(__xludf.DUMMYFUNCTION("IMPORTRANGE(""https://docs.google.com/spreadsheets/d/1XL5vhW3sbDhbH9Cz0tuDiY8C3ctxq1tqvaCgkFb8cCA/edit?usp=sharing"",""หนองบัวลำภู!J485"")"),17.18)</f>
        <v>17.18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IFERROR(__xludf.DUMMYFUNCTION("IMPORTRANGE(""https://docs.google.com/spreadsheets/d/1XL5vhW3sbDhbH9Cz0tuDiY8C3ctxq1tqvaCgkFb8cCA/edit?usp=sharing"",""หนองบัวลำภู!I486"")"),150)</f>
        <v>150</v>
      </c>
      <c r="J591" s="197">
        <f ca="1">IFERROR(__xludf.DUMMYFUNCTION("IMPORTRANGE(""https://docs.google.com/spreadsheets/d/1XL5vhW3sbDhbH9Cz0tuDiY8C3ctxq1tqvaCgkFb8cCA/edit?usp=sharing"",""หนองบัวลำภู!J486"")"),0)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IFERROR(__xludf.DUMMYFUNCTION("IMPORTRANGE(""https://docs.google.com/spreadsheets/d/1XL5vhW3sbDhbH9Cz0tuDiY8C3ctxq1tqvaCgkFb8cCA/edit?usp=sharing"",""หนองบัวลำภู!I487"")"),0)</f>
        <v>0</v>
      </c>
      <c r="J592" s="197">
        <f ca="1">IFERROR(__xludf.DUMMYFUNCTION("IMPORTRANGE(""https://docs.google.com/spreadsheets/d/1XL5vhW3sbDhbH9Cz0tuDiY8C3ctxq1tqvaCgkFb8cCA/edit?usp=sharing"",""หนองบัวลำภู!J487"")"),0)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IFERROR(__xludf.DUMMYFUNCTION("IMPORTRANGE(""https://docs.google.com/spreadsheets/d/1XL5vhW3sbDhbH9Cz0tuDiY8C3ctxq1tqvaCgkFb8cCA/edit?usp=sharing"",""หนองบัวลำภู!I488"")"),150)</f>
        <v>150</v>
      </c>
      <c r="J593" s="197">
        <f ca="1">IFERROR(__xludf.DUMMYFUNCTION("IMPORTRANGE(""https://docs.google.com/spreadsheets/d/1XL5vhW3sbDhbH9Cz0tuDiY8C3ctxq1tqvaCgkFb8cCA/edit?usp=sharing"",""หนองบัวลำภู!J488"")"),0)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IFERROR(__xludf.DUMMYFUNCTION("IMPORTRANGE(""https://docs.google.com/spreadsheets/d/1XL5vhW3sbDhbH9Cz0tuDiY8C3ctxq1tqvaCgkFb8cCA/edit?usp=sharing"",""หนองบัวลำภู!I489"")"),0)</f>
        <v>0</v>
      </c>
      <c r="J594" s="197">
        <f ca="1">IFERROR(__xludf.DUMMYFUNCTION("IMPORTRANGE(""https://docs.google.com/spreadsheets/d/1XL5vhW3sbDhbH9Cz0tuDiY8C3ctxq1tqvaCgkFb8cCA/edit?usp=sharing"",""หนองบัวลำภู!J489"")"),0)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IFERROR(__xludf.DUMMYFUNCTION("IMPORTRANGE(""https://docs.google.com/spreadsheets/d/1XL5vhW3sbDhbH9Cz0tuDiY8C3ctxq1tqvaCgkFb8cCA/edit?usp=sharing"",""หนองบัวลำภู!I490"")"),150)</f>
        <v>150</v>
      </c>
      <c r="J595" s="197">
        <f ca="1">IFERROR(__xludf.DUMMYFUNCTION("IMPORTRANGE(""https://docs.google.com/spreadsheets/d/1XL5vhW3sbDhbH9Cz0tuDiY8C3ctxq1tqvaCgkFb8cCA/edit?usp=sharing"",""หนองบัวลำภู!J490"")"),0)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IFERROR(__xludf.DUMMYFUNCTION("IMPORTRANGE(""https://docs.google.com/spreadsheets/d/1XL5vhW3sbDhbH9Cz0tuDiY8C3ctxq1tqvaCgkFb8cCA/edit?usp=sharing"",""หนองบัวลำภู!I491"")"),0)</f>
        <v>0</v>
      </c>
      <c r="J596" s="250">
        <f ca="1">IFERROR(__xludf.DUMMYFUNCTION("IMPORTRANGE(""https://docs.google.com/spreadsheets/d/1XL5vhW3sbDhbH9Cz0tuDiY8C3ctxq1tqvaCgkFb8cCA/edit?usp=sharing"",""หนองบัวลำภู!J491"")"),0)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IFERROR(__xludf.DUMMYFUNCTION("IMPORTRANGE(""https://docs.google.com/spreadsheets/d/1XL5vhW3sbDhbH9Cz0tuDiY8C3ctxq1tqvaCgkFb8cCA/edit?usp=sharing"",""หนองบัวลำภู!I492"")"),100)</f>
        <v>100</v>
      </c>
      <c r="J597" s="495">
        <f ca="1">IFERROR(__xludf.DUMMYFUNCTION("IMPORTRANGE(""https://docs.google.com/spreadsheets/d/1XL5vhW3sbDhbH9Cz0tuDiY8C3ctxq1tqvaCgkFb8cCA/edit?usp=sharing"",""หนองบัวลำภู!J492"")"),0)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20"/>
      <c r="N597" s="420">
        <f ca="1">IFERROR(__xludf.DUMMYFUNCTION("IMPORTRANGE(""https://docs.google.com/spreadsheets/d/1XL5vhW3sbDhbH9Cz0tuDiY8C3ctxq1tqvaCgkFb8cCA/edit?usp=sharing"",""หนองบัวลำภู!M492"")"),2795)</f>
        <v>2795</v>
      </c>
      <c r="O597" s="420">
        <f t="shared" ref="O597:O601" ca="1" si="126">+IF(L597&gt;0,N597*100/L597,0)</f>
        <v>24.734513274336283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IFERROR(__xludf.DUMMYFUNCTION("IMPORTRANGE(""https://docs.google.com/spreadsheets/d/1XL5vhW3sbDhbH9Cz0tuDiY8C3ctxq1tqvaCgkFb8cCA/edit?usp=sharing"",""หนองบัวลำภู!L493"")"),0)</f>
        <v>0</v>
      </c>
      <c r="M598" s="172"/>
      <c r="N598" s="178">
        <f ca="1">IFERROR(__xludf.DUMMYFUNCTION("IMPORTRANGE(""https://docs.google.com/spreadsheets/d/1XL5vhW3sbDhbH9Cz0tuDiY8C3ctxq1tqvaCgkFb8cCA/edit?usp=sharing"",""หนองบัวลำภู!M493"")"),0)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73"/>
      <c r="N599" s="178">
        <f ca="1">IFERROR(__xludf.DUMMYFUNCTION("IMPORTRANGE(""https://docs.google.com/spreadsheets/d/1XL5vhW3sbDhbH9Cz0tuDiY8C3ctxq1tqvaCgkFb8cCA/edit?usp=sharing"",""หนองบัวลำภู!M494"")"),2795)</f>
        <v>2795</v>
      </c>
      <c r="O599" s="178">
        <f t="shared" ca="1" si="126"/>
        <v>24.734513274336283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IFERROR(__xludf.DUMMYFUNCTION("IMPORTRANGE(""https://docs.google.com/spreadsheets/d/1XL5vhW3sbDhbH9Cz0tuDiY8C3ctxq1tqvaCgkFb8cCA/edit?usp=sharing"",""หนองบัวลำภู!L495"")"),0)</f>
        <v>0</v>
      </c>
      <c r="M600" s="178"/>
      <c r="N600" s="178">
        <f ca="1">IFERROR(__xludf.DUMMYFUNCTION("IMPORTRANGE(""https://docs.google.com/spreadsheets/d/1XL5vhW3sbDhbH9Cz0tuDiY8C3ctxq1tqvaCgkFb8cCA/edit?usp=sharing"",""หนองบัวลำภู!M495"")"),0)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78"/>
      <c r="N601" s="178">
        <f ca="1">IFERROR(__xludf.DUMMYFUNCTION("IMPORTRANGE(""https://docs.google.com/spreadsheets/d/1XL5vhW3sbDhbH9Cz0tuDiY8C3ctxq1tqvaCgkFb8cCA/edit?usp=sharing"",""หนองบัวลำภู!M496"")"),2795)</f>
        <v>2795</v>
      </c>
      <c r="O601" s="178">
        <f t="shared" ca="1" si="126"/>
        <v>24.734513274336283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IFERROR(__xludf.DUMMYFUNCTION("IMPORTRANGE(""https://docs.google.com/spreadsheets/d/1XL5vhW3sbDhbH9Cz0tuDiY8C3ctxq1tqvaCgkFb8cCA/edit?usp=sharing"",""หนองบัวลำภู!M497"")"),0)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IFERROR(__xludf.DUMMYFUNCTION("IMPORTRANGE(""https://docs.google.com/spreadsheets/d/1XL5vhW3sbDhbH9Cz0tuDiY8C3ctxq1tqvaCgkFb8cCA/edit?usp=sharing"",""หนองบัวลำภู!M498"")"),0)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IFERROR(__xludf.DUMMYFUNCTION("IMPORTRANGE(""https://docs.google.com/spreadsheets/d/1XL5vhW3sbDhbH9Cz0tuDiY8C3ctxq1tqvaCgkFb8cCA/edit?usp=sharing"",""หนองบัวลำภู!M499"")"),0)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IFERROR(__xludf.DUMMYFUNCTION("IMPORTRANGE(""https://docs.google.com/spreadsheets/d/1XL5vhW3sbDhbH9Cz0tuDiY8C3ctxq1tqvaCgkFb8cCA/edit?usp=sharing"",""หนองบัวลำภู!M500"")"),2795)</f>
        <v>2795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IFERROR(__xludf.DUMMYFUNCTION("IMPORTRANGE(""https://docs.google.com/spreadsheets/d/1XL5vhW3sbDhbH9Cz0tuDiY8C3ctxq1tqvaCgkFb8cCA/edit?usp=sharing"",""หนองบัวลำภู!J502"")"),0)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IFERROR(__xludf.DUMMYFUNCTION("IMPORTRANGE(""https://docs.google.com/spreadsheets/d/1XL5vhW3sbDhbH9Cz0tuDiY8C3ctxq1tqvaCgkFb8cCA/edit?usp=sharing"",""หนองบัวลำภู!J503"")"),1)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IFERROR(__xludf.DUMMYFUNCTION("IMPORTRANGE(""https://docs.google.com/spreadsheets/d/1XL5vhW3sbDhbH9Cz0tuDiY8C3ctxq1tqvaCgkFb8cCA/edit?usp=sharing"",""หนองบัวลำภู!J166"")"),0)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IFERROR(__xludf.DUMMYFUNCTION("IMPORTRANGE(""https://docs.google.com/spreadsheets/d/1XL5vhW3sbDhbH9Cz0tuDiY8C3ctxq1tqvaCgkFb8cCA/edit?usp=sharing"",""หนองบัวลำภู!J166"")"),0)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IFERROR(__xludf.DUMMYFUNCTION("IMPORTRANGE(""https://docs.google.com/spreadsheets/d/1XL5vhW3sbDhbH9Cz0tuDiY8C3ctxq1tqvaCgkFb8cCA/edit?usp=sharing"",""หนองบัวลำภู!I506"")"),100)</f>
        <v>100</v>
      </c>
      <c r="J611" s="170">
        <f ca="1">IFERROR(__xludf.DUMMYFUNCTION("IMPORTRANGE(""https://docs.google.com/spreadsheets/d/1XL5vhW3sbDhbH9Cz0tuDiY8C3ctxq1tqvaCgkFb8cCA/edit?usp=sharing"",""หนองบัวลำภู!J506"")"),0)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IFERROR(__xludf.DUMMYFUNCTION("IMPORTRANGE(""https://docs.google.com/spreadsheets/d/1XL5vhW3sbDhbH9Cz0tuDiY8C3ctxq1tqvaCgkFb8cCA/edit?usp=sharing"",""หนองบัวลำภู!I507"")"),0)</f>
        <v>0</v>
      </c>
      <c r="J612" s="207">
        <f ca="1">IFERROR(__xludf.DUMMYFUNCTION("IMPORTRANGE(""https://docs.google.com/spreadsheets/d/1XL5vhW3sbDhbH9Cz0tuDiY8C3ctxq1tqvaCgkFb8cCA/edit?usp=sharing"",""หนองบัวลำภู!J507"")"),0)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IFERROR(__xludf.DUMMYFUNCTION("IMPORTRANGE(""https://docs.google.com/spreadsheets/d/1XL5vhW3sbDhbH9Cz0tuDiY8C3ctxq1tqvaCgkFb8cCA/edit?usp=sharing"",""หนองบัวลำภู!I508"")"),0)</f>
        <v>0</v>
      </c>
      <c r="J613" s="207">
        <f ca="1">IFERROR(__xludf.DUMMYFUNCTION("IMPORTRANGE(""https://docs.google.com/spreadsheets/d/1XL5vhW3sbDhbH9Cz0tuDiY8C3ctxq1tqvaCgkFb8cCA/edit?usp=sharing"",""หนองบัวลำภู!J508"")"),0)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IFERROR(__xludf.DUMMYFUNCTION("IMPORTRANGE(""https://docs.google.com/spreadsheets/d/1XL5vhW3sbDhbH9Cz0tuDiY8C3ctxq1tqvaCgkFb8cCA/edit?usp=sharing"",""หนองบัวลำภู!I509"")"),0)</f>
        <v>0</v>
      </c>
      <c r="J614" s="207">
        <f ca="1">IFERROR(__xludf.DUMMYFUNCTION("IMPORTRANGE(""https://docs.google.com/spreadsheets/d/1XL5vhW3sbDhbH9Cz0tuDiY8C3ctxq1tqvaCgkFb8cCA/edit?usp=sharing"",""หนองบัวลำภู!J509"")"),0)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IFERROR(__xludf.DUMMYFUNCTION("IMPORTRANGE(""https://docs.google.com/spreadsheets/d/1XL5vhW3sbDhbH9Cz0tuDiY8C3ctxq1tqvaCgkFb8cCA/edit?usp=sharing"",""หนองบัวลำภู!I510"")"),0)</f>
        <v>0</v>
      </c>
      <c r="J615" s="207">
        <f ca="1">IFERROR(__xludf.DUMMYFUNCTION("IMPORTRANGE(""https://docs.google.com/spreadsheets/d/1XL5vhW3sbDhbH9Cz0tuDiY8C3ctxq1tqvaCgkFb8cCA/edit?usp=sharing"",""หนองบัวลำภู!J510"")"),0)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IFERROR(__xludf.DUMMYFUNCTION("IMPORTRANGE(""https://docs.google.com/spreadsheets/d/1XL5vhW3sbDhbH9Cz0tuDiY8C3ctxq1tqvaCgkFb8cCA/edit?usp=sharing"",""หนองบัวลำภู!I511"")"),0)</f>
        <v>0</v>
      </c>
      <c r="J616" s="207">
        <f ca="1">IFERROR(__xludf.DUMMYFUNCTION("IMPORTRANGE(""https://docs.google.com/spreadsheets/d/1XL5vhW3sbDhbH9Cz0tuDiY8C3ctxq1tqvaCgkFb8cCA/edit?usp=sharing"",""หนองบัวลำภู!J511"")"),0)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IFERROR(__xludf.DUMMYFUNCTION("IMPORTRANGE(""https://docs.google.com/spreadsheets/d/1XL5vhW3sbDhbH9Cz0tuDiY8C3ctxq1tqvaCgkFb8cCA/edit?usp=sharing"",""หนองบัวลำภู!I512"")"),0)</f>
        <v>0</v>
      </c>
      <c r="J617" s="197">
        <f ca="1">IFERROR(__xludf.DUMMYFUNCTION("IMPORTRANGE(""https://docs.google.com/spreadsheets/d/1XL5vhW3sbDhbH9Cz0tuDiY8C3ctxq1tqvaCgkFb8cCA/edit?usp=sharing"",""หนองบัวลำภู!J512"")"),0)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IFERROR(__xludf.DUMMYFUNCTION("IMPORTRANGE(""https://docs.google.com/spreadsheets/d/1XL5vhW3sbDhbH9Cz0tuDiY8C3ctxq1tqvaCgkFb8cCA/edit?usp=sharing"",""หนองบัวลำภู!I513"")"),0)</f>
        <v>0</v>
      </c>
      <c r="J618" s="198">
        <f ca="1">IFERROR(__xludf.DUMMYFUNCTION("IMPORTRANGE(""https://docs.google.com/spreadsheets/d/1XL5vhW3sbDhbH9Cz0tuDiY8C3ctxq1tqvaCgkFb8cCA/edit?usp=sharing"",""หนองบัวลำภู!J513"")"),0)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IFERROR(__xludf.DUMMYFUNCTION("IMPORTRANGE(""https://docs.google.com/spreadsheets/d/1XL5vhW3sbDhbH9Cz0tuDiY8C3ctxq1tqvaCgkFb8cCA/edit?usp=sharing"",""หนองบัวลำภู!I514"")"),0)</f>
        <v>0</v>
      </c>
      <c r="J619" s="198">
        <f ca="1">IFERROR(__xludf.DUMMYFUNCTION("IMPORTRANGE(""https://docs.google.com/spreadsheets/d/1XL5vhW3sbDhbH9Cz0tuDiY8C3ctxq1tqvaCgkFb8cCA/edit?usp=sharing"",""หนองบัวลำภู!J514"")"),0)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IFERROR(__xludf.DUMMYFUNCTION("IMPORTRANGE(""https://docs.google.com/spreadsheets/d/1XL5vhW3sbDhbH9Cz0tuDiY8C3ctxq1tqvaCgkFb8cCA/edit?usp=sharing"",""หนองบัวลำภู!I515"")"),0)</f>
        <v>0</v>
      </c>
      <c r="J620" s="212">
        <f ca="1">IFERROR(__xludf.DUMMYFUNCTION("IMPORTRANGE(""https://docs.google.com/spreadsheets/d/1XL5vhW3sbDhbH9Cz0tuDiY8C3ctxq1tqvaCgkFb8cCA/edit?usp=sharing"",""หนองบัวลำภู!J515"")"),0)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IFERROR(__xludf.DUMMYFUNCTION("IMPORTRANGE(""https://docs.google.com/spreadsheets/d/1XL5vhW3sbDhbH9Cz0tuDiY8C3ctxq1tqvaCgkFb8cCA/edit?usp=sharing"",""หนองบัวลำภู!I516"")"),0)</f>
        <v>0</v>
      </c>
      <c r="J621" s="212">
        <f ca="1">IFERROR(__xludf.DUMMYFUNCTION("IMPORTRANGE(""https://docs.google.com/spreadsheets/d/1XL5vhW3sbDhbH9Cz0tuDiY8C3ctxq1tqvaCgkFb8cCA/edit?usp=sharing"",""หนองบัวลำภู!J516"")"),0)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IFERROR(__xludf.DUMMYFUNCTION("IMPORTRANGE(""https://docs.google.com/spreadsheets/d/1XL5vhW3sbDhbH9Cz0tuDiY8C3ctxq1tqvaCgkFb8cCA/edit?usp=sharing"",""หนองบัวลำภู!I517"")"),0)</f>
        <v>0</v>
      </c>
      <c r="J622" s="198">
        <f ca="1">IFERROR(__xludf.DUMMYFUNCTION("IMPORTRANGE(""https://docs.google.com/spreadsheets/d/1XL5vhW3sbDhbH9Cz0tuDiY8C3ctxq1tqvaCgkFb8cCA/edit?usp=sharing"",""หนองบัวลำภู!J517"")"),0)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IFERROR(__xludf.DUMMYFUNCTION("IMPORTRANGE(""https://docs.google.com/spreadsheets/d/1XL5vhW3sbDhbH9Cz0tuDiY8C3ctxq1tqvaCgkFb8cCA/edit?usp=sharing"",""หนองบัวลำภู!I518"")"),0)</f>
        <v>0</v>
      </c>
      <c r="J623" s="198">
        <f ca="1">IFERROR(__xludf.DUMMYFUNCTION("IMPORTRANGE(""https://docs.google.com/spreadsheets/d/1XL5vhW3sbDhbH9Cz0tuDiY8C3ctxq1tqvaCgkFb8cCA/edit?usp=sharing"",""หนองบัวลำภู!J518"")"),0)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IFERROR(__xludf.DUMMYFUNCTION("IMPORTRANGE(""https://docs.google.com/spreadsheets/d/1XL5vhW3sbDhbH9Cz0tuDiY8C3ctxq1tqvaCgkFb8cCA/edit?usp=sharing"",""หนองบัวลำภู!I519"")"),0)</f>
        <v>0</v>
      </c>
      <c r="J624" s="197">
        <f ca="1">IFERROR(__xludf.DUMMYFUNCTION("IMPORTRANGE(""https://docs.google.com/spreadsheets/d/1XL5vhW3sbDhbH9Cz0tuDiY8C3ctxq1tqvaCgkFb8cCA/edit?usp=sharing"",""หนองบัวลำภู!J519"")"),0)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IFERROR(__xludf.DUMMYFUNCTION("IMPORTRANGE(""https://docs.google.com/spreadsheets/d/1XL5vhW3sbDhbH9Cz0tuDiY8C3ctxq1tqvaCgkFb8cCA/edit?usp=sharing"",""หนองบัวลำภู!I520"")"),0)</f>
        <v>0</v>
      </c>
      <c r="J625" s="198">
        <f ca="1">IFERROR(__xludf.DUMMYFUNCTION("IMPORTRANGE(""https://docs.google.com/spreadsheets/d/1XL5vhW3sbDhbH9Cz0tuDiY8C3ctxq1tqvaCgkFb8cCA/edit?usp=sharing"",""หนองบัวลำภู!J520"")"),0)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IFERROR(__xludf.DUMMYFUNCTION("IMPORTRANGE(""https://docs.google.com/spreadsheets/d/1XL5vhW3sbDhbH9Cz0tuDiY8C3ctxq1tqvaCgkFb8cCA/edit?usp=sharing"",""หนองบัวลำภู!I521"")"),0)</f>
        <v>0</v>
      </c>
      <c r="J626" s="198">
        <f ca="1">IFERROR(__xludf.DUMMYFUNCTION("IMPORTRANGE(""https://docs.google.com/spreadsheets/d/1XL5vhW3sbDhbH9Cz0tuDiY8C3ctxq1tqvaCgkFb8cCA/edit?usp=sharing"",""หนองบัวลำภู!J521"")"),0)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9">
        <f ca="1">IFERROR(__xludf.DUMMYFUNCTION("IMPORTRANGE(""https://docs.google.com/spreadsheets/d/1XL5vhW3sbDhbH9Cz0tuDiY8C3ctxq1tqvaCgkFb8cCA/edit?usp=sharing"",""หนองบัวลำภู!J523"")"),1115379.75)</f>
        <v>1115379.75</v>
      </c>
      <c r="K628" s="350">
        <f t="shared" ref="K628:K635" ca="1" si="129">IF(I628&gt;0,J628*100/I628,0)</f>
        <v>28.566045019244708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IFERROR(__xludf.DUMMYFUNCTION("IMPORTRANGE(""https://docs.google.com/spreadsheets/d/1XL5vhW3sbDhbH9Cz0tuDiY8C3ctxq1tqvaCgkFb8cCA/edit?usp=sharing"",""หนองบัวลำภู!I524"")"),256)</f>
        <v>256</v>
      </c>
      <c r="J629" s="349">
        <f ca="1">IFERROR(__xludf.DUMMYFUNCTION("IMPORTRANGE(""https://docs.google.com/spreadsheets/d/1XL5vhW3sbDhbH9Cz0tuDiY8C3ctxq1tqvaCgkFb8cCA/edit?usp=sharing"",""หนองบัวลำภู!J524"")"),70)</f>
        <v>70</v>
      </c>
      <c r="K629" s="350">
        <f t="shared" ca="1" si="129"/>
        <v>27.34375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9">
        <f ca="1">IFERROR(__xludf.DUMMYFUNCTION("IMPORTRANGE(""https://docs.google.com/spreadsheets/d/1XL5vhW3sbDhbH9Cz0tuDiY8C3ctxq1tqvaCgkFb8cCA/edit?usp=sharing"",""หนองบัวลำภู!J525"")"),547265.7)</f>
        <v>547265.69999999995</v>
      </c>
      <c r="K630" s="350">
        <f t="shared" ca="1" si="129"/>
        <v>18.999817409094518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IFERROR(__xludf.DUMMYFUNCTION("IMPORTRANGE(""https://docs.google.com/spreadsheets/d/1XL5vhW3sbDhbH9Cz0tuDiY8C3ctxq1tqvaCgkFb8cCA/edit?usp=sharing"",""หนองบัวลำภู!I526"")"),132)</f>
        <v>132</v>
      </c>
      <c r="J631" s="349">
        <f ca="1">IFERROR(__xludf.DUMMYFUNCTION("IMPORTRANGE(""https://docs.google.com/spreadsheets/d/1XL5vhW3sbDhbH9Cz0tuDiY8C3ctxq1tqvaCgkFb8cCA/edit?usp=sharing"",""หนองบัวลำภู!J526"")"),95)</f>
        <v>95</v>
      </c>
      <c r="K631" s="350">
        <f t="shared" ca="1" si="129"/>
        <v>71.969696969696969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IFERROR(__xludf.DUMMYFUNCTION("IMPORTRANGE(""https://docs.google.com/spreadsheets/d/1XL5vhW3sbDhbH9Cz0tuDiY8C3ctxq1tqvaCgkFb8cCA/edit?usp=sharing"",""หนองบัวลำภู!I527"")"),0)</f>
        <v>0</v>
      </c>
      <c r="J632" s="349">
        <f ca="1">IFERROR(__xludf.DUMMYFUNCTION("IMPORTRANGE(""https://docs.google.com/spreadsheets/d/1XL5vhW3sbDhbH9Cz0tuDiY8C3ctxq1tqvaCgkFb8cCA/edit?usp=sharing"",""หนองบัวลำภู!J527"")"),0)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IFERROR(__xludf.DUMMYFUNCTION("IMPORTRANGE(""https://docs.google.com/spreadsheets/d/1XL5vhW3sbDhbH9Cz0tuDiY8C3ctxq1tqvaCgkFb8cCA/edit?usp=sharing"",""หนองบัวลำภู!I528"")"),0)</f>
        <v>0</v>
      </c>
      <c r="J633" s="349">
        <f ca="1">IFERROR(__xludf.DUMMYFUNCTION("IMPORTRANGE(""https://docs.google.com/spreadsheets/d/1XL5vhW3sbDhbH9Cz0tuDiY8C3ctxq1tqvaCgkFb8cCA/edit?usp=sharing"",""หนองบัวลำภู!J528"")"),0)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9">
        <f ca="1">IFERROR(__xludf.DUMMYFUNCTION("IMPORTRANGE(""https://docs.google.com/spreadsheets/d/1XL5vhW3sbDhbH9Cz0tuDiY8C3ctxq1tqvaCgkFb8cCA/edit?usp=sharing"",""หนองบัวลำภู!J529"")"),1820000)</f>
        <v>1820000</v>
      </c>
      <c r="K634" s="350">
        <f t="shared" ca="1" si="129"/>
        <v>91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IFERROR(__xludf.DUMMYFUNCTION("IMPORTRANGE(""https://docs.google.com/spreadsheets/d/1XL5vhW3sbDhbH9Cz0tuDiY8C3ctxq1tqvaCgkFb8cCA/edit?usp=sharing"",""หนองบัวลำภู!I530"")"),67)</f>
        <v>67</v>
      </c>
      <c r="J635" s="519">
        <f ca="1">IFERROR(__xludf.DUMMYFUNCTION("IMPORTRANGE(""https://docs.google.com/spreadsheets/d/1XL5vhW3sbDhbH9Cz0tuDiY8C3ctxq1tqvaCgkFb8cCA/edit?usp=sharing"",""หนองบัวลำภู!J530"")"),50)</f>
        <v>50</v>
      </c>
      <c r="K635" s="494">
        <f t="shared" ca="1" si="129"/>
        <v>74.626865671641795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J559" sqref="J55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272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4094984</v>
      </c>
      <c r="M8" s="25">
        <f t="shared" ca="1" si="0"/>
        <v>1416300</v>
      </c>
      <c r="N8" s="25">
        <f t="shared" ca="1" si="0"/>
        <v>939907</v>
      </c>
      <c r="O8" s="24">
        <f t="shared" ref="O8:O16" ca="1" si="1">IF(L8&gt;0,N8*100/L8,0)</f>
        <v>22.95264157320273</v>
      </c>
      <c r="P8" s="24">
        <f t="shared" ref="P8:P16" ca="1" si="2">IF(M8&gt;0,N8*100/M8,0)</f>
        <v>66.363552919579192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4094984</v>
      </c>
      <c r="M10" s="32">
        <f t="shared" ca="1" si="4"/>
        <v>1416300</v>
      </c>
      <c r="N10" s="32">
        <f t="shared" ca="1" si="4"/>
        <v>939907</v>
      </c>
      <c r="O10" s="31">
        <f t="shared" ca="1" si="1"/>
        <v>22.95264157320273</v>
      </c>
      <c r="P10" s="31">
        <f t="shared" ca="1" si="2"/>
        <v>66.363552919579192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4057984</v>
      </c>
      <c r="M12" s="40">
        <f t="shared" ca="1" si="6"/>
        <v>1416300</v>
      </c>
      <c r="N12" s="40">
        <f t="shared" ca="1" si="6"/>
        <v>903407</v>
      </c>
      <c r="O12" s="40">
        <f t="shared" ca="1" si="1"/>
        <v>22.262458402990255</v>
      </c>
      <c r="P12" s="40">
        <f t="shared" ca="1" si="2"/>
        <v>63.786415307491353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1759000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2298984</v>
      </c>
      <c r="M14" s="40">
        <f t="shared" si="8"/>
        <v>0</v>
      </c>
      <c r="N14" s="40">
        <f t="shared" ca="1" si="8"/>
        <v>121750</v>
      </c>
      <c r="O14" s="43">
        <f t="shared" ca="1" si="1"/>
        <v>5.295817630744712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37000</v>
      </c>
      <c r="M16" s="40">
        <f t="shared" si="10"/>
        <v>0</v>
      </c>
      <c r="N16" s="40">
        <f t="shared" ca="1" si="10"/>
        <v>36500</v>
      </c>
      <c r="O16" s="52">
        <f t="shared" ca="1" si="1"/>
        <v>98.648648648648646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2716640</v>
      </c>
      <c r="M18" s="25">
        <f t="shared" ca="1" si="11"/>
        <v>1416300</v>
      </c>
      <c r="N18" s="25">
        <f t="shared" ca="1" si="11"/>
        <v>818157</v>
      </c>
      <c r="O18" s="24">
        <f t="shared" ref="O18:O20" ca="1" si="12">IF(L18&gt;0,N18*100/L18,0)</f>
        <v>30.11650421108428</v>
      </c>
      <c r="P18" s="24">
        <f t="shared" ref="P18:P26" ca="1" si="13">IF(M18&gt;0,N18*100/M18,0)</f>
        <v>57.767210336793049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2716640</v>
      </c>
      <c r="M20" s="32">
        <f t="shared" ca="1" si="15"/>
        <v>1416300</v>
      </c>
      <c r="N20" s="32">
        <f t="shared" ca="1" si="15"/>
        <v>818157</v>
      </c>
      <c r="O20" s="31">
        <f t="shared" ca="1" si="12"/>
        <v>30.11650421108428</v>
      </c>
      <c r="P20" s="31">
        <f t="shared" ca="1" si="13"/>
        <v>57.767210336793049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2679640</v>
      </c>
      <c r="M22" s="44">
        <f t="shared" ca="1" si="18"/>
        <v>1416300</v>
      </c>
      <c r="N22" s="43">
        <f t="shared" ca="1" si="18"/>
        <v>781657</v>
      </c>
      <c r="O22" s="43">
        <f t="shared" ca="1" si="17"/>
        <v>29.170224358495918</v>
      </c>
      <c r="P22" s="43">
        <f t="shared" ca="1" si="13"/>
        <v>55.190072724705217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1759000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920640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37000</v>
      </c>
      <c r="M26" s="52">
        <f t="shared" si="22"/>
        <v>0</v>
      </c>
      <c r="N26" s="52">
        <f t="shared" ca="1" si="22"/>
        <v>36500</v>
      </c>
      <c r="O26" s="52">
        <f t="shared" ca="1" si="17"/>
        <v>98.648648648648646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1378344</v>
      </c>
      <c r="M28" s="25">
        <f t="shared" si="23"/>
        <v>0</v>
      </c>
      <c r="N28" s="25">
        <f t="shared" ca="1" si="23"/>
        <v>121750</v>
      </c>
      <c r="O28" s="24">
        <f t="shared" ref="O28:O30" ca="1" si="24">IF(L28&gt;0,N28*100/L28,0)</f>
        <v>8.8330634442490403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1378344</v>
      </c>
      <c r="M30" s="32">
        <f t="shared" si="27"/>
        <v>0</v>
      </c>
      <c r="N30" s="32">
        <f t="shared" ca="1" si="27"/>
        <v>121750</v>
      </c>
      <c r="O30" s="31">
        <f t="shared" ca="1" si="24"/>
        <v>8.8330634442490403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1378344</v>
      </c>
      <c r="M32" s="43">
        <f t="shared" si="30"/>
        <v>0</v>
      </c>
      <c r="N32" s="43">
        <f t="shared" ca="1" si="30"/>
        <v>121750</v>
      </c>
      <c r="O32" s="43">
        <f t="shared" ca="1" si="29"/>
        <v>8.8330634442490403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1378344</v>
      </c>
      <c r="M34" s="43">
        <f t="shared" si="32"/>
        <v>0</v>
      </c>
      <c r="N34" s="43">
        <f t="shared" ca="1" si="32"/>
        <v>121750</v>
      </c>
      <c r="O34" s="43">
        <f t="shared" ca="1" si="29"/>
        <v>8.8330634442490403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2716640</v>
      </c>
      <c r="M37" s="57">
        <f t="shared" ca="1" si="33"/>
        <v>1416300</v>
      </c>
      <c r="N37" s="57">
        <f t="shared" ca="1" si="33"/>
        <v>818157</v>
      </c>
      <c r="O37" s="58">
        <f t="shared" ca="1" si="29"/>
        <v>30.11650421108428</v>
      </c>
      <c r="P37" s="58">
        <f t="shared" ca="1" si="25"/>
        <v>57.767210336793049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659100</v>
      </c>
      <c r="M41" s="81">
        <f t="shared" ca="1" si="34"/>
        <v>329500</v>
      </c>
      <c r="N41" s="81">
        <f t="shared" ca="1" si="34"/>
        <v>227779</v>
      </c>
      <c r="O41" s="80">
        <f t="shared" ref="O41:O43" ca="1" si="35">IF(L41&gt;0,N41*100/L41,0)</f>
        <v>34.55909573661053</v>
      </c>
      <c r="P41" s="80">
        <f t="shared" ref="P41:P43" ca="1" si="36">IF(M41&gt;0,N41*100/M41,0)</f>
        <v>69.128679817905919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659100</v>
      </c>
      <c r="M43" s="81">
        <f t="shared" ca="1" si="38"/>
        <v>329500</v>
      </c>
      <c r="N43" s="81">
        <f t="shared" ca="1" si="38"/>
        <v>227779</v>
      </c>
      <c r="O43" s="80">
        <f t="shared" ca="1" si="35"/>
        <v>34.55909573661053</v>
      </c>
      <c r="P43" s="80">
        <f t="shared" ca="1" si="36"/>
        <v>69.128679817905919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659100</v>
      </c>
      <c r="M45" s="93">
        <f ca="1">IFERROR(__xludf.DUMMYFUNCTION("IMPORTRANGE(""https://docs.google.com/spreadsheets/d/1Yj_ptqi66GCucihVvJfMjLAmec39IyEx_6qawtMGysU/edit?usp=sharing"",""สบก!Q55"")"),329500)</f>
        <v>329500</v>
      </c>
      <c r="N45" s="93">
        <f ca="1">IFERROR(__xludf.DUMMYFUNCTION("IMPORTRANGE(""https://docs.google.com/spreadsheets/d/1Yj_ptqi66GCucihVvJfMjLAmec39IyEx_6qawtMGysU/edit?usp=sharing"",""สบก!R55"")"),227779)</f>
        <v>227779</v>
      </c>
      <c r="O45" s="94">
        <f ca="1">IF(L45&gt;0,N45*100/L45,0)</f>
        <v>34.55909573661053</v>
      </c>
      <c r="P45" s="94">
        <f ca="1">IF(M45&gt;0,N45*100/M45,0)</f>
        <v>69.128679817905919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IFERROR(__xludf.DUMMYFUNCTION("IMPORTRANGE(""https://docs.google.com/spreadsheets/d/1Yj_ptqi66GCucihVvJfMjLAmec39IyEx_6qawtMGysU/edit?usp=sharing"",""สบก!M55"")"),659100)</f>
        <v>659100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IFERROR(__xludf.DUMMYFUNCTION("IMPORTRANGE(""https://docs.google.com/spreadsheets/d/1Yj_ptqi66GCucihVvJfMjLAmec39IyEx_6qawtMGysU/edit?usp=sharing"",""สบก!N55"")"),0)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IFERROR(__xludf.DUMMYFUNCTION("IMPORTRANGE(""https://docs.google.com/spreadsheets/d/1Yj_ptqi66GCucihVvJfMjLAmec39IyEx_6qawtMGysU/edit?usp=sharing"",""สบก!O55"")"),0)</f>
        <v>0</v>
      </c>
      <c r="M49" s="103"/>
      <c r="N49" s="93">
        <f ca="1">IFERROR(__xludf.DUMMYFUNCTION("IMPORTRANGE(""https://docs.google.com/spreadsheets/d/1Yj_ptqi66GCucihVvJfMjLAmec39IyEx_6qawtMGysU/edit?usp=sharing"",""สบก!S55"")"),0)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482400</v>
      </c>
      <c r="M53" s="127">
        <f t="shared" ca="1" si="39"/>
        <v>241200</v>
      </c>
      <c r="N53" s="127">
        <f t="shared" ca="1" si="39"/>
        <v>145638</v>
      </c>
      <c r="O53" s="126">
        <f t="shared" ref="O53:O55" ca="1" si="40">IF(L53&gt;0,N53*100/L53,0)</f>
        <v>30.190298507462686</v>
      </c>
      <c r="P53" s="126">
        <f t="shared" ref="P53:P55" ca="1" si="41">IF(M53&gt;0,N53*100/M53,0)</f>
        <v>60.380597014925371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482400</v>
      </c>
      <c r="M55" s="127">
        <f t="shared" ca="1" si="43"/>
        <v>241200</v>
      </c>
      <c r="N55" s="127">
        <f t="shared" ca="1" si="43"/>
        <v>145638</v>
      </c>
      <c r="O55" s="126">
        <f t="shared" ca="1" si="40"/>
        <v>30.190298507462686</v>
      </c>
      <c r="P55" s="126">
        <f t="shared" ca="1" si="41"/>
        <v>60.380597014925371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482400</v>
      </c>
      <c r="M57" s="93">
        <f ca="1">IFERROR(__xludf.DUMMYFUNCTION("IMPORTRANGE(""https://docs.google.com/spreadsheets/d/1Yj_ptqi66GCucihVvJfMjLAmec39IyEx_6qawtMGysU/edit?usp=sharing"",""สบก!Z55"")"),241200)</f>
        <v>241200</v>
      </c>
      <c r="N57" s="93">
        <f ca="1">IFERROR(__xludf.DUMMYFUNCTION("IMPORTRANGE(""https://docs.google.com/spreadsheets/d/1Yj_ptqi66GCucihVvJfMjLAmec39IyEx_6qawtMGysU/edit?usp=sharing"",""สบก!AA55"")"),145638)</f>
        <v>145638</v>
      </c>
      <c r="O57" s="94">
        <f ca="1">IF(L57&gt;0,N57*100/L57,0)</f>
        <v>30.190298507462686</v>
      </c>
      <c r="P57" s="94">
        <f ca="1">IF(M57&gt;0,N57*100/M57,0)</f>
        <v>60.380597014925371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IFERROR(__xludf.DUMMYFUNCTION("IMPORTRANGE(""https://docs.google.com/spreadsheets/d/1Yj_ptqi66GCucihVvJfMjLAmec39IyEx_6qawtMGysU/edit?usp=sharing"",""สบก!V55"")"),482400)</f>
        <v>482400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IFERROR(__xludf.DUMMYFUNCTION("IMPORTRANGE(""https://docs.google.com/spreadsheets/d/1Yj_ptqi66GCucihVvJfMjLAmec39IyEx_6qawtMGysU/edit?usp=sharing"",""สบก!W55"")"),0)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IFERROR(__xludf.DUMMYFUNCTION("IMPORTRANGE(""https://docs.google.com/spreadsheets/d/1Yj_ptqi66GCucihVvJfMjLAmec39IyEx_6qawtMGysU/edit?usp=sharing"",""สบก!X55"")"),0)</f>
        <v>0</v>
      </c>
      <c r="M61" s="103"/>
      <c r="N61" s="93">
        <f ca="1">IFERROR(__xludf.DUMMYFUNCTION("IMPORTRANGE(""https://docs.google.com/spreadsheets/d/1Yj_ptqi66GCucihVvJfMjLAmec39IyEx_6qawtMGysU/edit?usp=sharing"",""สบก!AB55"")"),0)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IFERROR(__xludf.DUMMYFUNCTION("IMPORTRANGE(""https://docs.google.com/spreadsheets/d/1XL5vhW3sbDhbH9Cz0tuDiY8C3ctxq1tqvaCgkFb8cCA/edit?usp=sharing"",""อำนาจเจริญ!I9"")"),1)</f>
        <v>1</v>
      </c>
      <c r="J64" s="148">
        <f ca="1">IFERROR(__xludf.DUMMYFUNCTION("IMPORTRANGE(""https://docs.google.com/spreadsheets/d/1XL5vhW3sbDhbH9Cz0tuDiY8C3ctxq1tqvaCgkFb8cCA/edit?usp=sharing"",""อำนาจเจริญ!J9"")"),1)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IFERROR(__xludf.DUMMYFUNCTION("IMPORTRANGE(""https://docs.google.com/spreadsheets/d/1XL5vhW3sbDhbH9Cz0tuDiY8C3ctxq1tqvaCgkFb8cCA/edit?usp=sharing"",""อำนาจเจริญ!I10"")"),48)</f>
        <v>48</v>
      </c>
      <c r="J65" s="148">
        <f ca="1">IFERROR(__xludf.DUMMYFUNCTION("IMPORTRANGE(""https://docs.google.com/spreadsheets/d/1XL5vhW3sbDhbH9Cz0tuDiY8C3ctxq1tqvaCgkFb8cCA/edit?usp=sharing"",""อำนาจเจริญ!J10"")"),48)</f>
        <v>48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777100</v>
      </c>
      <c r="M66" s="158">
        <f t="shared" ca="1" si="45"/>
        <v>425120</v>
      </c>
      <c r="N66" s="158">
        <f t="shared" ca="1" si="45"/>
        <v>140435</v>
      </c>
      <c r="O66" s="157">
        <f t="shared" ref="O66:O68" ca="1" si="46">IF(L66&gt;0,N66*100/L66,0)</f>
        <v>18.071676746879422</v>
      </c>
      <c r="P66" s="157">
        <f t="shared" ref="P66:P68" ca="1" si="47">IF(M66&gt;0,N66*100/M66,0)</f>
        <v>33.034202107640198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777100</v>
      </c>
      <c r="M68" s="163">
        <f t="shared" ca="1" si="49"/>
        <v>425120</v>
      </c>
      <c r="N68" s="163">
        <f t="shared" ca="1" si="49"/>
        <v>140435</v>
      </c>
      <c r="O68" s="162">
        <f t="shared" ca="1" si="46"/>
        <v>18.071676746879422</v>
      </c>
      <c r="P68" s="162">
        <f t="shared" ca="1" si="47"/>
        <v>33.034202107640198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777100</v>
      </c>
      <c r="M70" s="176">
        <f ca="1">IFERROR(__xludf.DUMMYFUNCTION("IMPORTRANGE(""https://docs.google.com/spreadsheets/d/1Yj_ptqi66GCucihVvJfMjLAmec39IyEx_6qawtMGysU/edit?usp=sharing"",""สบก!AI55"")"),425120)</f>
        <v>425120</v>
      </c>
      <c r="N70" s="177">
        <f ca="1">IFERROR(__xludf.DUMMYFUNCTION("IMPORTRANGE(""https://docs.google.com/spreadsheets/d/1Yj_ptqi66GCucihVvJfMjLAmec39IyEx_6qawtMGysU/edit?usp=sharing"",""สบก!AJ55"")"),140435)</f>
        <v>140435</v>
      </c>
      <c r="O70" s="178">
        <f ca="1">IF(L70&gt;0,N70*100/L70,0)</f>
        <v>18.071676746879422</v>
      </c>
      <c r="P70" s="178">
        <f ca="1">IF(M70&gt;0,N70*100/M70,0)</f>
        <v>33.034202107640198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IFERROR(__xludf.DUMMYFUNCTION("IMPORTRANGE(""https://docs.google.com/spreadsheets/d/1Yj_ptqi66GCucihVvJfMjLAmec39IyEx_6qawtMGysU/edit?usp=sharing"",""สบก!AE55"")"),311500)</f>
        <v>311500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IFERROR(__xludf.DUMMYFUNCTION("IMPORTRANGE(""https://docs.google.com/spreadsheets/d/1Yj_ptqi66GCucihVvJfMjLAmec39IyEx_6qawtMGysU/edit?usp=sharing"",""สบก!AF55"")"),465600)</f>
        <v>465600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IFERROR(__xludf.DUMMYFUNCTION("IMPORTRANGE(""https://docs.google.com/spreadsheets/d/1Yj_ptqi66GCucihVvJfMjLAmec39IyEx_6qawtMGysU/edit?usp=sharing"",""สบก!AG55"")"),0)</f>
        <v>0</v>
      </c>
      <c r="M74" s="103"/>
      <c r="N74" s="93">
        <f ca="1">IFERROR(__xludf.DUMMYFUNCTION("IMPORTRANGE(""https://docs.google.com/spreadsheets/d/1Yj_ptqi66GCucihVvJfMjLAmec39IyEx_6qawtMGysU/edit?usp=sharing"",""สบก!AK55"")"),0)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IFERROR(__xludf.DUMMYFUNCTION("IMPORTRANGE(""https://docs.google.com/spreadsheets/d/1XL5vhW3sbDhbH9Cz0tuDiY8C3ctxq1tqvaCgkFb8cCA/edit?usp=sharing"",""อำนาจเจริญ!J16"")"),0)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IFERROR(__xludf.DUMMYFUNCTION("IMPORTRANGE(""https://docs.google.com/spreadsheets/d/1XL5vhW3sbDhbH9Cz0tuDiY8C3ctxq1tqvaCgkFb8cCA/edit?usp=sharing"",""อำนาจเจริญ!J17"")"),1)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IFERROR(__xludf.DUMMYFUNCTION("IMPORTRANGE(""https://docs.google.com/spreadsheets/d/1XL5vhW3sbDhbH9Cz0tuDiY8C3ctxq1tqvaCgkFb8cCA/edit?usp=sharing"",""อำนาจเจริญ!J18"")"),1)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IFERROR(__xludf.DUMMYFUNCTION("IMPORTRANGE(""https://docs.google.com/spreadsheets/d/1XL5vhW3sbDhbH9Cz0tuDiY8C3ctxq1tqvaCgkFb8cCA/edit?usp=sharing"",""อำนาจเจริญ!J19"")"),1)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IFERROR(__xludf.DUMMYFUNCTION("IMPORTRANGE(""https://docs.google.com/spreadsheets/d/1XL5vhW3sbDhbH9Cz0tuDiY8C3ctxq1tqvaCgkFb8cCA/edit?usp=sharing"",""อำนาจเจริญ!I20"")"),1)</f>
        <v>1</v>
      </c>
      <c r="J80" s="210">
        <f ca="1">IFERROR(__xludf.DUMMYFUNCTION("IMPORTRANGE(""https://docs.google.com/spreadsheets/d/1XL5vhW3sbDhbH9Cz0tuDiY8C3ctxq1tqvaCgkFb8cCA/edit?usp=sharing"",""อำนาจเจริญ!J20"")"),1)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IFERROR(__xludf.DUMMYFUNCTION("IMPORTRANGE(""https://docs.google.com/spreadsheets/d/1XL5vhW3sbDhbH9Cz0tuDiY8C3ctxq1tqvaCgkFb8cCA/edit?usp=sharing"",""อำนาจเจริญ!I21"")"),48)</f>
        <v>48</v>
      </c>
      <c r="J81" s="210">
        <f ca="1">IFERROR(__xludf.DUMMYFUNCTION("IMPORTRANGE(""https://docs.google.com/spreadsheets/d/1XL5vhW3sbDhbH9Cz0tuDiY8C3ctxq1tqvaCgkFb8cCA/edit?usp=sharing"",""อำนาจเจริญ!J21"")"),48)</f>
        <v>48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IFERROR(__xludf.DUMMYFUNCTION("IMPORTRANGE(""https://docs.google.com/spreadsheets/d/1XL5vhW3sbDhbH9Cz0tuDiY8C3ctxq1tqvaCgkFb8cCA/edit?usp=sharing"",""อำนาจเจริญ!I22"")"),0)</f>
        <v>0</v>
      </c>
      <c r="J82" s="213">
        <f ca="1">IFERROR(__xludf.DUMMYFUNCTION("IMPORTRANGE(""https://docs.google.com/spreadsheets/d/1XL5vhW3sbDhbH9Cz0tuDiY8C3ctxq1tqvaCgkFb8cCA/edit?usp=sharing"",""อำนาจเจริญ!J22"")"),0)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IFERROR(__xludf.DUMMYFUNCTION("IMPORTRANGE(""https://docs.google.com/spreadsheets/d/1XL5vhW3sbDhbH9Cz0tuDiY8C3ctxq1tqvaCgkFb8cCA/edit?usp=sharing"",""อำนาจเจริญ!I23"")"),0)</f>
        <v>0</v>
      </c>
      <c r="J83" s="213">
        <f ca="1">IFERROR(__xludf.DUMMYFUNCTION("IMPORTRANGE(""https://docs.google.com/spreadsheets/d/1XL5vhW3sbDhbH9Cz0tuDiY8C3ctxq1tqvaCgkFb8cCA/edit?usp=sharing"",""อำนาจเจริญ!J23"")"),0)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IFERROR(__xludf.DUMMYFUNCTION("IMPORTRANGE(""https://docs.google.com/spreadsheets/d/1XL5vhW3sbDhbH9Cz0tuDiY8C3ctxq1tqvaCgkFb8cCA/edit?usp=sharing"",""อำนาจเจริญ!I24"")"),1)</f>
        <v>1</v>
      </c>
      <c r="J84" s="198">
        <f ca="1">IFERROR(__xludf.DUMMYFUNCTION("IMPORTRANGE(""https://docs.google.com/spreadsheets/d/1XL5vhW3sbDhbH9Cz0tuDiY8C3ctxq1tqvaCgkFb8cCA/edit?usp=sharing"",""อำนาจเจริญ!J24"")"),1)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IFERROR(__xludf.DUMMYFUNCTION("IMPORTRANGE(""https://docs.google.com/spreadsheets/d/1XL5vhW3sbDhbH9Cz0tuDiY8C3ctxq1tqvaCgkFb8cCA/edit?usp=sharing"",""อำนาจเจริญ!I25"")"),48)</f>
        <v>48</v>
      </c>
      <c r="J85" s="198">
        <f ca="1">IFERROR(__xludf.DUMMYFUNCTION("IMPORTRANGE(""https://docs.google.com/spreadsheets/d/1XL5vhW3sbDhbH9Cz0tuDiY8C3ctxq1tqvaCgkFb8cCA/edit?usp=sharing"",""อำนาจเจริญ!J25"")"),48)</f>
        <v>48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IFERROR(__xludf.DUMMYFUNCTION("IMPORTRANGE(""https://docs.google.com/spreadsheets/d/1XL5vhW3sbDhbH9Cz0tuDiY8C3ctxq1tqvaCgkFb8cCA/edit?usp=sharing"",""อำนาจเจริญ!I26"")"),0)</f>
        <v>0</v>
      </c>
      <c r="J86" s="213">
        <f ca="1">IFERROR(__xludf.DUMMYFUNCTION("IMPORTRANGE(""https://docs.google.com/spreadsheets/d/1XL5vhW3sbDhbH9Cz0tuDiY8C3ctxq1tqvaCgkFb8cCA/edit?usp=sharing"",""อำนาจเจริญ!J26"")"),0)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IFERROR(__xludf.DUMMYFUNCTION("IMPORTRANGE(""https://docs.google.com/spreadsheets/d/1XL5vhW3sbDhbH9Cz0tuDiY8C3ctxq1tqvaCgkFb8cCA/edit?usp=sharing"",""อำนาจเจริญ!I27"")"),0)</f>
        <v>0</v>
      </c>
      <c r="J87" s="213">
        <f ca="1">IFERROR(__xludf.DUMMYFUNCTION("IMPORTRANGE(""https://docs.google.com/spreadsheets/d/1XL5vhW3sbDhbH9Cz0tuDiY8C3ctxq1tqvaCgkFb8cCA/edit?usp=sharing"",""อำนาจเจริญ!J27"")"),0)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IFERROR(__xludf.DUMMYFUNCTION("IMPORTRANGE(""https://docs.google.com/spreadsheets/d/1XL5vhW3sbDhbH9Cz0tuDiY8C3ctxq1tqvaCgkFb8cCA/edit?usp=sharing"",""อำนาจเจริญ!I28"")"),0)</f>
        <v>0</v>
      </c>
      <c r="J88" s="213">
        <f ca="1">IFERROR(__xludf.DUMMYFUNCTION("IMPORTRANGE(""https://docs.google.com/spreadsheets/d/1XL5vhW3sbDhbH9Cz0tuDiY8C3ctxq1tqvaCgkFb8cCA/edit?usp=sharing"",""อำนาจเจริญ!J28"")"),0)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IFERROR(__xludf.DUMMYFUNCTION("IMPORTRANGE(""https://docs.google.com/spreadsheets/d/1XL5vhW3sbDhbH9Cz0tuDiY8C3ctxq1tqvaCgkFb8cCA/edit?usp=sharing"",""อำนาจเจริญ!J29"")"),0)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IFERROR(__xludf.DUMMYFUNCTION("IMPORTRANGE(""https://docs.google.com/spreadsheets/d/1XL5vhW3sbDhbH9Cz0tuDiY8C3ctxq1tqvaCgkFb8cCA/edit?usp=sharing"",""อำนาจเจริญ!J30"")"),0)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IFERROR(__xludf.DUMMYFUNCTION("IMPORTRANGE(""https://docs.google.com/spreadsheets/d/1XL5vhW3sbDhbH9Cz0tuDiY8C3ctxq1tqvaCgkFb8cCA/edit?usp=sharing"",""อำนาจเจริญ!I32"")"),0)</f>
        <v>0</v>
      </c>
      <c r="J92" s="148">
        <f ca="1">IFERROR(__xludf.DUMMYFUNCTION("IMPORTRANGE(""https://docs.google.com/spreadsheets/d/1XL5vhW3sbDhbH9Cz0tuDiY8C3ctxq1tqvaCgkFb8cCA/edit?usp=sharing"",""อำนาจเจริญ!J32"")"),0)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IFERROR(__xludf.DUMMYFUNCTION("IMPORTRANGE(""https://docs.google.com/spreadsheets/d/1XL5vhW3sbDhbH9Cz0tuDiY8C3ctxq1tqvaCgkFb8cCA/edit?usp=sharing"",""อำนาจเจริญ!I33"")"),0)</f>
        <v>0</v>
      </c>
      <c r="J93" s="148">
        <f ca="1">IFERROR(__xludf.DUMMYFUNCTION("IMPORTRANGE(""https://docs.google.com/spreadsheets/d/1XL5vhW3sbDhbH9Cz0tuDiY8C3ctxq1tqvaCgkFb8cCA/edit?usp=sharing"",""อำนาจเจริญ!J33"")"),0)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IFERROR(__xludf.DUMMYFUNCTION("IMPORTRANGE(""https://docs.google.com/spreadsheets/d/1Yj_ptqi66GCucihVvJfMjLAmec39IyEx_6qawtMGysU/edit?usp=sharing"",""สบก!AR55"")"),0)</f>
        <v>0</v>
      </c>
      <c r="N98" s="177">
        <f ca="1">IFERROR(__xludf.DUMMYFUNCTION("IMPORTRANGE(""https://docs.google.com/spreadsheets/d/1Yj_ptqi66GCucihVvJfMjLAmec39IyEx_6qawtMGysU/edit?usp=sharing"",""สบก!AS55"")"),0)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IFERROR(__xludf.DUMMYFUNCTION("IMPORTRANGE(""https://docs.google.com/spreadsheets/d/1Yj_ptqi66GCucihVvJfMjLAmec39IyEx_6qawtMGysU/edit?usp=sharing"",""สบก!AN55"")"),0)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IFERROR(__xludf.DUMMYFUNCTION("IMPORTRANGE(""https://docs.google.com/spreadsheets/d/1Yj_ptqi66GCucihVvJfMjLAmec39IyEx_6qawtMGysU/edit?usp=sharing"",""สบก!AO55"")"),0)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IFERROR(__xludf.DUMMYFUNCTION("IMPORTRANGE(""https://docs.google.com/spreadsheets/d/1Yj_ptqi66GCucihVvJfMjLAmec39IyEx_6qawtMGysU/edit?usp=sharing"",""สบก!AP55"")"),0)</f>
        <v>0</v>
      </c>
      <c r="M102" s="103"/>
      <c r="N102" s="93">
        <f ca="1">IFERROR(__xludf.DUMMYFUNCTION("IMPORTRANGE(""https://docs.google.com/spreadsheets/d/1Yj_ptqi66GCucihVvJfMjLAmec39IyEx_6qawtMGysU/edit?usp=sharing"",""สบก!AT55"")"),0)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IFERROR(__xludf.DUMMYFUNCTION("IMPORTRANGE(""https://docs.google.com/spreadsheets/d/1XL5vhW3sbDhbH9Cz0tuDiY8C3ctxq1tqvaCgkFb8cCA/edit?usp=sharing"",""อำนาจเจริญ!J39"")"),0)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IFERROR(__xludf.DUMMYFUNCTION("IMPORTRANGE(""https://docs.google.com/spreadsheets/d/1XL5vhW3sbDhbH9Cz0tuDiY8C3ctxq1tqvaCgkFb8cCA/edit?usp=sharing"",""อำนาจเจริญ!J40"")"),0)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IFERROR(__xludf.DUMMYFUNCTION("IMPORTRANGE(""https://docs.google.com/spreadsheets/d/1XL5vhW3sbDhbH9Cz0tuDiY8C3ctxq1tqvaCgkFb8cCA/edit?usp=sharing"",""อำนาจเจริญ!J41"")"),0)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IFERROR(__xludf.DUMMYFUNCTION("IMPORTRANGE(""https://docs.google.com/spreadsheets/d/1XL5vhW3sbDhbH9Cz0tuDiY8C3ctxq1tqvaCgkFb8cCA/edit?usp=sharing"",""อำนาจเจริญ!J42"")"),0)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IFERROR(__xludf.DUMMYFUNCTION("IMPORTRANGE(""https://docs.google.com/spreadsheets/d/1XL5vhW3sbDhbH9Cz0tuDiY8C3ctxq1tqvaCgkFb8cCA/edit?usp=sharing"",""อำนาจเจริญ!I43"")"),0)</f>
        <v>0</v>
      </c>
      <c r="J108" s="213">
        <f ca="1">IFERROR(__xludf.DUMMYFUNCTION("IMPORTRANGE(""https://docs.google.com/spreadsheets/d/1XL5vhW3sbDhbH9Cz0tuDiY8C3ctxq1tqvaCgkFb8cCA/edit?usp=sharing"",""อำนาจเจริญ!J43"")"),0)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IFERROR(__xludf.DUMMYFUNCTION("IMPORTRANGE(""https://docs.google.com/spreadsheets/d/1XL5vhW3sbDhbH9Cz0tuDiY8C3ctxq1tqvaCgkFb8cCA/edit?usp=sharing"",""อำนาจเจริญ!I44"")"),0)</f>
        <v>0</v>
      </c>
      <c r="J109" s="213">
        <f ca="1">IFERROR(__xludf.DUMMYFUNCTION("IMPORTRANGE(""https://docs.google.com/spreadsheets/d/1XL5vhW3sbDhbH9Cz0tuDiY8C3ctxq1tqvaCgkFb8cCA/edit?usp=sharing"",""อำนาจเจริญ!J44"")"),0)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IFERROR(__xludf.DUMMYFUNCTION("IMPORTRANGE(""https://docs.google.com/spreadsheets/d/1XL5vhW3sbDhbH9Cz0tuDiY8C3ctxq1tqvaCgkFb8cCA/edit?usp=sharing"",""อำนาจเจริญ!I45"")"),0)</f>
        <v>0</v>
      </c>
      <c r="J110" s="213">
        <f ca="1">IFERROR(__xludf.DUMMYFUNCTION("IMPORTRANGE(""https://docs.google.com/spreadsheets/d/1XL5vhW3sbDhbH9Cz0tuDiY8C3ctxq1tqvaCgkFb8cCA/edit?usp=sharing"",""อำนาจเจริญ!J45"")"),0)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IFERROR(__xludf.DUMMYFUNCTION("IMPORTRANGE(""https://docs.google.com/spreadsheets/d/1XL5vhW3sbDhbH9Cz0tuDiY8C3ctxq1tqvaCgkFb8cCA/edit?usp=sharing"",""อำนาจเจริญ!I46"")"),0)</f>
        <v>0</v>
      </c>
      <c r="J111" s="213">
        <f ca="1">IFERROR(__xludf.DUMMYFUNCTION("IMPORTRANGE(""https://docs.google.com/spreadsheets/d/1XL5vhW3sbDhbH9Cz0tuDiY8C3ctxq1tqvaCgkFb8cCA/edit?usp=sharing"",""อำนาจเจริญ!J46"")"),0)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IFERROR(__xludf.DUMMYFUNCTION("IMPORTRANGE(""https://docs.google.com/spreadsheets/d/1XL5vhW3sbDhbH9Cz0tuDiY8C3ctxq1tqvaCgkFb8cCA/edit?usp=sharing"",""อำนาจเจริญ!I47"")"),0)</f>
        <v>0</v>
      </c>
      <c r="J112" s="213">
        <f ca="1">IFERROR(__xludf.DUMMYFUNCTION("IMPORTRANGE(""https://docs.google.com/spreadsheets/d/1XL5vhW3sbDhbH9Cz0tuDiY8C3ctxq1tqvaCgkFb8cCA/edit?usp=sharing"",""อำนาจเจริญ!J47"")"),0)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IFERROR(__xludf.DUMMYFUNCTION("IMPORTRANGE(""https://docs.google.com/spreadsheets/d/1XL5vhW3sbDhbH9Cz0tuDiY8C3ctxq1tqvaCgkFb8cCA/edit?usp=sharing"",""อำนาจเจริญ!I48"")"),0)</f>
        <v>0</v>
      </c>
      <c r="J113" s="213">
        <f ca="1">IFERROR(__xludf.DUMMYFUNCTION("IMPORTRANGE(""https://docs.google.com/spreadsheets/d/1XL5vhW3sbDhbH9Cz0tuDiY8C3ctxq1tqvaCgkFb8cCA/edit?usp=sharing"",""อำนาจเจริญ!J48"")"),0)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IFERROR(__xludf.DUMMYFUNCTION("IMPORTRANGE(""https://docs.google.com/spreadsheets/d/1XL5vhW3sbDhbH9Cz0tuDiY8C3ctxq1tqvaCgkFb8cCA/edit?usp=sharing"",""อำนาจเจริญ!J49"")"),0)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IFERROR(__xludf.DUMMYFUNCTION("IMPORTRANGE(""https://docs.google.com/spreadsheets/d/1XL5vhW3sbDhbH9Cz0tuDiY8C3ctxq1tqvaCgkFb8cCA/edit?usp=sharing"",""อำนาจเจริญ!J50"")"),0)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IFERROR(__xludf.DUMMYFUNCTION("IMPORTRANGE(""https://docs.google.com/spreadsheets/d/1XL5vhW3sbDhbH9Cz0tuDiY8C3ctxq1tqvaCgkFb8cCA/edit?usp=sharing"",""อำนาจเจริญ!I52"")"),0)</f>
        <v>0</v>
      </c>
      <c r="J117" s="148">
        <f ca="1">IFERROR(__xludf.DUMMYFUNCTION("IMPORTRANGE(""https://docs.google.com/spreadsheets/d/1XL5vhW3sbDhbH9Cz0tuDiY8C3ctxq1tqvaCgkFb8cCA/edit?usp=sharing"",""อำนาจเจริญ!J52"")"),0)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IFERROR(__xludf.DUMMYFUNCTION("IMPORTRANGE(""https://docs.google.com/spreadsheets/d/1Yj_ptqi66GCucihVvJfMjLAmec39IyEx_6qawtMGysU/edit?usp=sharing"",""สบก!BA55"")"),0)</f>
        <v>0</v>
      </c>
      <c r="N122" s="177">
        <f ca="1">IFERROR(__xludf.DUMMYFUNCTION("IMPORTRANGE(""https://docs.google.com/spreadsheets/d/1Yj_ptqi66GCucihVvJfMjLAmec39IyEx_6qawtMGysU/edit?usp=sharing"",""สบก!BB55"")"),0)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IFERROR(__xludf.DUMMYFUNCTION("IMPORTRANGE(""https://docs.google.com/spreadsheets/d/1Yj_ptqi66GCucihVvJfMjLAmec39IyEx_6qawtMGysU/edit?usp=sharing"",""สบก!AW55"")"),0)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IFERROR(__xludf.DUMMYFUNCTION("IMPORTRANGE(""https://docs.google.com/spreadsheets/d/1Yj_ptqi66GCucihVvJfMjLAmec39IyEx_6qawtMGysU/edit?usp=sharing"",""สบก!AX55"")"),0)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IFERROR(__xludf.DUMMYFUNCTION("IMPORTRANGE(""https://docs.google.com/spreadsheets/d/1Yj_ptqi66GCucihVvJfMjLAmec39IyEx_6qawtMGysU/edit?usp=sharing"",""สบก!AY55"")"),0)</f>
        <v>0</v>
      </c>
      <c r="M126" s="103"/>
      <c r="N126" s="93">
        <f ca="1">IFERROR(__xludf.DUMMYFUNCTION("IMPORTRANGE(""https://docs.google.com/spreadsheets/d/1Yj_ptqi66GCucihVvJfMjLAmec39IyEx_6qawtMGysU/edit?usp=sharing"",""สบก!BC55"")"),0)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273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IFERROR(__xludf.DUMMYFUNCTION("IMPORTRANGE(""https://docs.google.com/spreadsheets/d/1XL5vhW3sbDhbH9Cz0tuDiY8C3ctxq1tqvaCgkFb8cCA/edit?usp=sharing"",""อำนาจเจริญ!J58"")"),0)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IFERROR(__xludf.DUMMYFUNCTION("IMPORTRANGE(""https://docs.google.com/spreadsheets/d/1XL5vhW3sbDhbH9Cz0tuDiY8C3ctxq1tqvaCgkFb8cCA/edit?usp=sharing"",""อำนาจเจริญ!J59"")"),0)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IFERROR(__xludf.DUMMYFUNCTION("IMPORTRANGE(""https://docs.google.com/spreadsheets/d/1XL5vhW3sbDhbH9Cz0tuDiY8C3ctxq1tqvaCgkFb8cCA/edit?usp=sharing"",""อำนาจเจริญ!J60"")"),0)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IFERROR(__xludf.DUMMYFUNCTION("IMPORTRANGE(""https://docs.google.com/spreadsheets/d/1XL5vhW3sbDhbH9Cz0tuDiY8C3ctxq1tqvaCgkFb8cCA/edit?usp=sharing"",""อำนาจเจริญ!J61"")"),0)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IFERROR(__xludf.DUMMYFUNCTION("IMPORTRANGE(""https://docs.google.com/spreadsheets/d/1XL5vhW3sbDhbH9Cz0tuDiY8C3ctxq1tqvaCgkFb8cCA/edit?usp=sharing"",""อำนาจเจริญ!I62"")"),0)</f>
        <v>0</v>
      </c>
      <c r="J132" s="213">
        <f ca="1">IFERROR(__xludf.DUMMYFUNCTION("IMPORTRANGE(""https://docs.google.com/spreadsheets/d/1XL5vhW3sbDhbH9Cz0tuDiY8C3ctxq1tqvaCgkFb8cCA/edit?usp=sharing"",""อำนาจเจริญ!J62"")"),0)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IFERROR(__xludf.DUMMYFUNCTION("IMPORTRANGE(""https://docs.google.com/spreadsheets/d/1XL5vhW3sbDhbH9Cz0tuDiY8C3ctxq1tqvaCgkFb8cCA/edit?usp=sharing"",""อำนาจเจริญ!I63"")"),0)</f>
        <v>0</v>
      </c>
      <c r="J133" s="213">
        <f ca="1">IFERROR(__xludf.DUMMYFUNCTION("IMPORTRANGE(""https://docs.google.com/spreadsheets/d/1XL5vhW3sbDhbH9Cz0tuDiY8C3ctxq1tqvaCgkFb8cCA/edit?usp=sharing"",""อำนาจเจริญ!J63"")"),0)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IFERROR(__xludf.DUMMYFUNCTION("IMPORTRANGE(""https://docs.google.com/spreadsheets/d/1XL5vhW3sbDhbH9Cz0tuDiY8C3ctxq1tqvaCgkFb8cCA/edit?usp=sharing"",""อำนาจเจริญ!J64"")"),0)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IFERROR(__xludf.DUMMYFUNCTION("IMPORTRANGE(""https://docs.google.com/spreadsheets/d/1XL5vhW3sbDhbH9Cz0tuDiY8C3ctxq1tqvaCgkFb8cCA/edit?usp=sharing"",""อำนาจเจริญ!J65"")"),0)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IFERROR(__xludf.DUMMYFUNCTION("IMPORTRANGE(""https://docs.google.com/spreadsheets/d/1XL5vhW3sbDhbH9Cz0tuDiY8C3ctxq1tqvaCgkFb8cCA/edit?usp=sharing"",""อำนาจเจริญ!I68"")"),0)</f>
        <v>0</v>
      </c>
      <c r="J138" s="276">
        <f ca="1">IFERROR(__xludf.DUMMYFUNCTION("IMPORTRANGE(""https://docs.google.com/spreadsheets/d/1XL5vhW3sbDhbH9Cz0tuDiY8C3ctxq1tqvaCgkFb8cCA/edit?usp=sharing"",""อำนาจเจริญ!J68"")"),0)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77100</v>
      </c>
      <c r="M140" s="158">
        <f t="shared" ca="1" si="64"/>
        <v>41750</v>
      </c>
      <c r="N140" s="158">
        <f t="shared" ca="1" si="64"/>
        <v>26500</v>
      </c>
      <c r="O140" s="157">
        <f t="shared" ref="O140:O142" ca="1" si="65">IF(L140&gt;0,N140*100/L140,0)</f>
        <v>34.370946822308689</v>
      </c>
      <c r="P140" s="157">
        <f t="shared" ref="P140:P142" ca="1" si="66">IF(M140&gt;0,N140*100/M140,0)</f>
        <v>63.473053892215567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77100</v>
      </c>
      <c r="M142" s="163">
        <f t="shared" ca="1" si="68"/>
        <v>41750</v>
      </c>
      <c r="N142" s="163">
        <f t="shared" ca="1" si="68"/>
        <v>26500</v>
      </c>
      <c r="O142" s="162">
        <f t="shared" ca="1" si="65"/>
        <v>34.370946822308689</v>
      </c>
      <c r="P142" s="162">
        <f t="shared" ca="1" si="66"/>
        <v>63.473053892215567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77100</v>
      </c>
      <c r="M144" s="176">
        <f ca="1">IFERROR(__xludf.DUMMYFUNCTION("IMPORTRANGE(""https://docs.google.com/spreadsheets/d/1Yj_ptqi66GCucihVvJfMjLAmec39IyEx_6qawtMGysU/edit?usp=sharing"",""สบก!BJ55"")"),41750)</f>
        <v>41750</v>
      </c>
      <c r="N144" s="177">
        <f ca="1">IFERROR(__xludf.DUMMYFUNCTION("IMPORTRANGE(""https://docs.google.com/spreadsheets/d/1Yj_ptqi66GCucihVvJfMjLAmec39IyEx_6qawtMGysU/edit?usp=sharing"",""สบก!BK55"")"),26500)</f>
        <v>26500</v>
      </c>
      <c r="O144" s="178">
        <f ca="1">IF(L144&gt;0,N144*100/L144,0)</f>
        <v>34.370946822308689</v>
      </c>
      <c r="P144" s="178">
        <f ca="1">IF(M144&gt;0,N144*100/M144,0)</f>
        <v>63.473053892215567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IFERROR(__xludf.DUMMYFUNCTION("IMPORTRANGE(""https://docs.google.com/spreadsheets/d/1Yj_ptqi66GCucihVvJfMjLAmec39IyEx_6qawtMGysU/edit?usp=sharing"",""สบก!BF55"")"),0)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IFERROR(__xludf.DUMMYFUNCTION("IMPORTRANGE(""https://docs.google.com/spreadsheets/d/1Yj_ptqi66GCucihVvJfMjLAmec39IyEx_6qawtMGysU/edit?usp=sharing"",""สบก!BG55"")"),77100)</f>
        <v>77100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IFERROR(__xludf.DUMMYFUNCTION("IMPORTRANGE(""https://docs.google.com/spreadsheets/d/1Yj_ptqi66GCucihVvJfMjLAmec39IyEx_6qawtMGysU/edit?usp=sharing"",""สบก!BH55"")"),0)</f>
        <v>0</v>
      </c>
      <c r="M148" s="103"/>
      <c r="N148" s="93">
        <f ca="1">IFERROR(__xludf.DUMMYFUNCTION("IMPORTRANGE(""https://docs.google.com/spreadsheets/d/1Yj_ptqi66GCucihVvJfMjLAmec39IyEx_6qawtMGysU/edit?usp=sharing"",""สบก!BL55"")"),0)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IFERROR(__xludf.DUMMYFUNCTION("IMPORTRANGE(""https://docs.google.com/spreadsheets/d/1XL5vhW3sbDhbH9Cz0tuDiY8C3ctxq1tqvaCgkFb8cCA/edit?usp=sharing"",""อำนาจเจริญ!I74"")"),4)</f>
        <v>4</v>
      </c>
      <c r="J149" s="284">
        <f ca="1">IFERROR(__xludf.DUMMYFUNCTION("IMPORTRANGE(""https://docs.google.com/spreadsheets/d/1XL5vhW3sbDhbH9Cz0tuDiY8C3ctxq1tqvaCgkFb8cCA/edit?usp=sharing"",""อำนาจเจริญ!J74"")"),1)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IFERROR(__xludf.DUMMYFUNCTION("IMPORTRANGE(""https://docs.google.com/spreadsheets/d/1XL5vhW3sbDhbH9Cz0tuDiY8C3ctxq1tqvaCgkFb8cCA/edit?usp=sharing"",""อำนาจเจริญ!J79"")"),0)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IFERROR(__xludf.DUMMYFUNCTION("IMPORTRANGE(""https://docs.google.com/spreadsheets/d/1XL5vhW3sbDhbH9Cz0tuDiY8C3ctxq1tqvaCgkFb8cCA/edit?usp=sharing"",""อำนาจเจริญ!J80"")"),1)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IFERROR(__xludf.DUMMYFUNCTION("IMPORTRANGE(""https://docs.google.com/spreadsheets/d/1XL5vhW3sbDhbH9Cz0tuDiY8C3ctxq1tqvaCgkFb8cCA/edit?usp=sharing"",""อำนาจเจริญ!J81"")"),1)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IFERROR(__xludf.DUMMYFUNCTION("IMPORTRANGE(""https://docs.google.com/spreadsheets/d/1XL5vhW3sbDhbH9Cz0tuDiY8C3ctxq1tqvaCgkFb8cCA/edit?usp=sharing"",""อำนาจเจริญ!J82"")"),1)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IFERROR(__xludf.DUMMYFUNCTION("IMPORTRANGE(""https://docs.google.com/spreadsheets/d/1XL5vhW3sbDhbH9Cz0tuDiY8C3ctxq1tqvaCgkFb8cCA/edit?usp=sharing"",""อำนาจเจริญ!I83"")"),4)</f>
        <v>4</v>
      </c>
      <c r="J158" s="198">
        <f ca="1">IFERROR(__xludf.DUMMYFUNCTION("IMPORTRANGE(""https://docs.google.com/spreadsheets/d/1XL5vhW3sbDhbH9Cz0tuDiY8C3ctxq1tqvaCgkFb8cCA/edit?usp=sharing"",""อำนาจเจริญ!J83"")"),1)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IFERROR(__xludf.DUMMYFUNCTION("IMPORTRANGE(""https://docs.google.com/spreadsheets/d/1XL5vhW3sbDhbH9Cz0tuDiY8C3ctxq1tqvaCgkFb8cCA/edit?usp=sharing"",""อำนาจเจริญ!J84"")"),0)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IFERROR(__xludf.DUMMYFUNCTION("IMPORTRANGE(""https://docs.google.com/spreadsheets/d/1XL5vhW3sbDhbH9Cz0tuDiY8C3ctxq1tqvaCgkFb8cCA/edit?usp=sharing"",""อำนาจเจริญ!J85"")"),0)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IFERROR(__xludf.DUMMYFUNCTION("IMPORTRANGE(""https://docs.google.com/spreadsheets/d/1XL5vhW3sbDhbH9Cz0tuDiY8C3ctxq1tqvaCgkFb8cCA/edit?usp=sharing"",""อำนาจเจริญ!J86"")"),0)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IFERROR(__xludf.DUMMYFUNCTION("IMPORTRANGE(""https://docs.google.com/spreadsheets/d/1XL5vhW3sbDhbH9Cz0tuDiY8C3ctxq1tqvaCgkFb8cCA/edit?usp=sharing"",""อำนาจเจริญ!J87"")"),0)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IFERROR(__xludf.DUMMYFUNCTION("IMPORTRANGE(""https://docs.google.com/spreadsheets/d/1XL5vhW3sbDhbH9Cz0tuDiY8C3ctxq1tqvaCgkFb8cCA/edit?usp=sharing"",""อำนาจเจริญ!J88"")"),0)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IFERROR(__xludf.DUMMYFUNCTION("IMPORTRANGE(""https://docs.google.com/spreadsheets/d/1XL5vhW3sbDhbH9Cz0tuDiY8C3ctxq1tqvaCgkFb8cCA/edit?usp=sharing"",""อำนาจเจริญ!I89"")"),2)</f>
        <v>2</v>
      </c>
      <c r="J164" s="292">
        <f ca="1">IFERROR(__xludf.DUMMYFUNCTION("IMPORTRANGE(""https://docs.google.com/spreadsheets/d/1XL5vhW3sbDhbH9Cz0tuDiY8C3ctxq1tqvaCgkFb8cCA/edit?usp=sharing"",""อำนาจเจริญ!J89"")"),0)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IFERROR(__xludf.DUMMYFUNCTION("IMPORTRANGE(""https://docs.google.com/spreadsheets/d/1XL5vhW3sbDhbH9Cz0tuDiY8C3ctxq1tqvaCgkFb8cCA/edit?usp=sharing"",""อำนาจเจริญ!J94"")"),0)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IFERROR(__xludf.DUMMYFUNCTION("IMPORTRANGE(""https://docs.google.com/spreadsheets/d/1XL5vhW3sbDhbH9Cz0tuDiY8C3ctxq1tqvaCgkFb8cCA/edit?usp=sharing"",""อำนาจเจริญ!J95"")"),1)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IFERROR(__xludf.DUMMYFUNCTION("IMPORTRANGE(""https://docs.google.com/spreadsheets/d/1XL5vhW3sbDhbH9Cz0tuDiY8C3ctxq1tqvaCgkFb8cCA/edit?usp=sharing"",""อำนาจเจริญ!J96"")"),1)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IFERROR(__xludf.DUMMYFUNCTION("IMPORTRANGE(""https://docs.google.com/spreadsheets/d/1XL5vhW3sbDhbH9Cz0tuDiY8C3ctxq1tqvaCgkFb8cCA/edit?usp=sharing"",""อำนาจเจริญ!J97"")"),1)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IFERROR(__xludf.DUMMYFUNCTION("IMPORTRANGE(""https://docs.google.com/spreadsheets/d/1XL5vhW3sbDhbH9Cz0tuDiY8C3ctxq1tqvaCgkFb8cCA/edit?usp=sharing"",""อำนาจเจริญ!I98"")"),2)</f>
        <v>2</v>
      </c>
      <c r="J173" s="198">
        <f ca="1">IFERROR(__xludf.DUMMYFUNCTION("IMPORTRANGE(""https://docs.google.com/spreadsheets/d/1XL5vhW3sbDhbH9Cz0tuDiY8C3ctxq1tqvaCgkFb8cCA/edit?usp=sharing"",""อำนาจเจริญ!J98"")"),0)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IFERROR(__xludf.DUMMYFUNCTION("IMPORTRANGE(""https://docs.google.com/spreadsheets/d/1XL5vhW3sbDhbH9Cz0tuDiY8C3ctxq1tqvaCgkFb8cCA/edit?usp=sharing"",""อำนาจเจริญ!J99"")"),0)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IFERROR(__xludf.DUMMYFUNCTION("IMPORTRANGE(""https://docs.google.com/spreadsheets/d/1XL5vhW3sbDhbH9Cz0tuDiY8C3ctxq1tqvaCgkFb8cCA/edit?usp=sharing"",""อำนาจเจริญ!J100"")"),0)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IFERROR(__xludf.DUMMYFUNCTION("IMPORTRANGE(""https://docs.google.com/spreadsheets/d/1XL5vhW3sbDhbH9Cz0tuDiY8C3ctxq1tqvaCgkFb8cCA/edit?usp=sharing"",""อำนาจเจริญ!I101"")"),1)</f>
        <v>1</v>
      </c>
      <c r="J176" s="292">
        <f ca="1">IFERROR(__xludf.DUMMYFUNCTION("IMPORTRANGE(""https://docs.google.com/spreadsheets/d/1XL5vhW3sbDhbH9Cz0tuDiY8C3ctxq1tqvaCgkFb8cCA/edit?usp=sharing"",""อำนาจเจริญ!J101"")"),0)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IFERROR(__xludf.DUMMYFUNCTION("IMPORTRANGE(""https://docs.google.com/spreadsheets/d/1XL5vhW3sbDhbH9Cz0tuDiY8C3ctxq1tqvaCgkFb8cCA/edit?usp=sharing"",""อำนาจเจริญ!J106"")"),0)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IFERROR(__xludf.DUMMYFUNCTION("IMPORTRANGE(""https://docs.google.com/spreadsheets/d/1XL5vhW3sbDhbH9Cz0tuDiY8C3ctxq1tqvaCgkFb8cCA/edit?usp=sharing"",""อำนาจเจริญ!J107"")"),1)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IFERROR(__xludf.DUMMYFUNCTION("IMPORTRANGE(""https://docs.google.com/spreadsheets/d/1XL5vhW3sbDhbH9Cz0tuDiY8C3ctxq1tqvaCgkFb8cCA/edit?usp=sharing"",""อำนาจเจริญ!J108"")"),1)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IFERROR(__xludf.DUMMYFUNCTION("IMPORTRANGE(""https://docs.google.com/spreadsheets/d/1XL5vhW3sbDhbH9Cz0tuDiY8C3ctxq1tqvaCgkFb8cCA/edit?usp=sharing"",""อำนาจเจริญ!J109"")"),1)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IFERROR(__xludf.DUMMYFUNCTION("IMPORTRANGE(""https://docs.google.com/spreadsheets/d/1XL5vhW3sbDhbH9Cz0tuDiY8C3ctxq1tqvaCgkFb8cCA/edit?usp=sharing"",""อำนาจเจริญ!I110"")"),1)</f>
        <v>1</v>
      </c>
      <c r="J185" s="213">
        <f ca="1">IFERROR(__xludf.DUMMYFUNCTION("IMPORTRANGE(""https://docs.google.com/spreadsheets/d/1XL5vhW3sbDhbH9Cz0tuDiY8C3ctxq1tqvaCgkFb8cCA/edit?usp=sharing"",""อำนาจเจริญ!J110"")"),0)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IFERROR(__xludf.DUMMYFUNCTION("IMPORTRANGE(""https://docs.google.com/spreadsheets/d/1XL5vhW3sbDhbH9Cz0tuDiY8C3ctxq1tqvaCgkFb8cCA/edit?usp=sharing"",""อำนาจเจริญ!I111"")"),1)</f>
        <v>1</v>
      </c>
      <c r="J186" s="213">
        <f ca="1">IFERROR(__xludf.DUMMYFUNCTION("IMPORTRANGE(""https://docs.google.com/spreadsheets/d/1XL5vhW3sbDhbH9Cz0tuDiY8C3ctxq1tqvaCgkFb8cCA/edit?usp=sharing"",""อำนาจเจริญ!J111"")"),0)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IFERROR(__xludf.DUMMYFUNCTION("IMPORTRANGE(""https://docs.google.com/spreadsheets/d/1XL5vhW3sbDhbH9Cz0tuDiY8C3ctxq1tqvaCgkFb8cCA/edit?usp=sharing"",""อำนาจเจริญ!J112"")"),0)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IFERROR(__xludf.DUMMYFUNCTION("IMPORTRANGE(""https://docs.google.com/spreadsheets/d/1XL5vhW3sbDhbH9Cz0tuDiY8C3ctxq1tqvaCgkFb8cCA/edit?usp=sharing"",""อำนาจเจริญ!J113"")"),0)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IFERROR(__xludf.DUMMYFUNCTION("IMPORTRANGE(""https://docs.google.com/spreadsheets/d/1XL5vhW3sbDhbH9Cz0tuDiY8C3ctxq1tqvaCgkFb8cCA/edit?usp=sharing"",""อำนาจเจริญ!I114"")"),64000)</f>
        <v>64000</v>
      </c>
      <c r="J189" s="292">
        <f ca="1">IFERROR(__xludf.DUMMYFUNCTION("IMPORTRANGE(""https://docs.google.com/spreadsheets/d/1XL5vhW3sbDhbH9Cz0tuDiY8C3ctxq1tqvaCgkFb8cCA/edit?usp=sharing"",""อำนาจเจริญ!J114"")"),0)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IFERROR(__xludf.DUMMYFUNCTION("IMPORTRANGE(""https://docs.google.com/spreadsheets/d/1XL5vhW3sbDhbH9Cz0tuDiY8C3ctxq1tqvaCgkFb8cCA/edit?usp=sharing"",""อำนาจเจริญ!J119"")"),0)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IFERROR(__xludf.DUMMYFUNCTION("IMPORTRANGE(""https://docs.google.com/spreadsheets/d/1XL5vhW3sbDhbH9Cz0tuDiY8C3ctxq1tqvaCgkFb8cCA/edit?usp=sharing"",""อำนาจเจริญ!J120"")"),1)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IFERROR(__xludf.DUMMYFUNCTION("IMPORTRANGE(""https://docs.google.com/spreadsheets/d/1XL5vhW3sbDhbH9Cz0tuDiY8C3ctxq1tqvaCgkFb8cCA/edit?usp=sharing"",""อำนาจเจริญ!J121"")"),1)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IFERROR(__xludf.DUMMYFUNCTION("IMPORTRANGE(""https://docs.google.com/spreadsheets/d/1XL5vhW3sbDhbH9Cz0tuDiY8C3ctxq1tqvaCgkFb8cCA/edit?usp=sharing"",""อำนาจเจริญ!J122"")"),1)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IFERROR(__xludf.DUMMYFUNCTION("IMPORTRANGE(""https://docs.google.com/spreadsheets/d/1XL5vhW3sbDhbH9Cz0tuDiY8C3ctxq1tqvaCgkFb8cCA/edit?usp=sharing"",""อำนาจเจริญ!I124"")"),64000)</f>
        <v>64000</v>
      </c>
      <c r="J199" s="198">
        <f ca="1">IFERROR(__xludf.DUMMYFUNCTION("IMPORTRANGE(""https://docs.google.com/spreadsheets/d/1XL5vhW3sbDhbH9Cz0tuDiY8C3ctxq1tqvaCgkFb8cCA/edit?usp=sharing"",""อำนาจเจริญ!J124"")"),0)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IFERROR(__xludf.DUMMYFUNCTION("IMPORTRANGE(""https://docs.google.com/spreadsheets/d/1XL5vhW3sbDhbH9Cz0tuDiY8C3ctxq1tqvaCgkFb8cCA/edit?usp=sharing"",""อำนาจเจริญ!I125"")"),64000)</f>
        <v>64000</v>
      </c>
      <c r="J200" s="198">
        <f ca="1">IFERROR(__xludf.DUMMYFUNCTION("IMPORTRANGE(""https://docs.google.com/spreadsheets/d/1XL5vhW3sbDhbH9Cz0tuDiY8C3ctxq1tqvaCgkFb8cCA/edit?usp=sharing"",""อำนาจเจริญ!J125"")"),0)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IFERROR(__xludf.DUMMYFUNCTION("IMPORTRANGE(""https://docs.google.com/spreadsheets/d/1XL5vhW3sbDhbH9Cz0tuDiY8C3ctxq1tqvaCgkFb8cCA/edit?usp=sharing"",""อำนาจเจริญ!I126"")"),0)</f>
        <v>0</v>
      </c>
      <c r="J201" s="198">
        <f ca="1">IFERROR(__xludf.DUMMYFUNCTION("IMPORTRANGE(""https://docs.google.com/spreadsheets/d/1XL5vhW3sbDhbH9Cz0tuDiY8C3ctxq1tqvaCgkFb8cCA/edit?usp=sharing"",""อำนาจเจริญ!J126"")"),0)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IFERROR(__xludf.DUMMYFUNCTION("IMPORTRANGE(""https://docs.google.com/spreadsheets/d/1XL5vhW3sbDhbH9Cz0tuDiY8C3ctxq1tqvaCgkFb8cCA/edit?usp=sharing"",""อำนาจเจริญ!J127"")"),0)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IFERROR(__xludf.DUMMYFUNCTION("IMPORTRANGE(""https://docs.google.com/spreadsheets/d/1XL5vhW3sbDhbH9Cz0tuDiY8C3ctxq1tqvaCgkFb8cCA/edit?usp=sharing"",""อำนาจเจริญ!J128"")"),0)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IFERROR(__xludf.DUMMYFUNCTION("IMPORTRANGE(""https://docs.google.com/spreadsheets/d/1XL5vhW3sbDhbH9Cz0tuDiY8C3ctxq1tqvaCgkFb8cCA/edit?usp=sharing"",""อำนาจเจริญ!I129"")"),0)</f>
        <v>0</v>
      </c>
      <c r="J204" s="292">
        <f ca="1">IFERROR(__xludf.DUMMYFUNCTION("IMPORTRANGE(""https://docs.google.com/spreadsheets/d/1XL5vhW3sbDhbH9Cz0tuDiY8C3ctxq1tqvaCgkFb8cCA/edit?usp=sharing"",""อำนาจเจริญ!J129"")"),0)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IFERROR(__xludf.DUMMYFUNCTION("IMPORTRANGE(""https://docs.google.com/spreadsheets/d/1XL5vhW3sbDhbH9Cz0tuDiY8C3ctxq1tqvaCgkFb8cCA/edit?usp=sharing"",""อำนาจเจริญ!J134"")"),0)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IFERROR(__xludf.DUMMYFUNCTION("IMPORTRANGE(""https://docs.google.com/spreadsheets/d/1XL5vhW3sbDhbH9Cz0tuDiY8C3ctxq1tqvaCgkFb8cCA/edit?usp=sharing"",""อำนาจเจริญ!J135"")"),0)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IFERROR(__xludf.DUMMYFUNCTION("IMPORTRANGE(""https://docs.google.com/spreadsheets/d/1XL5vhW3sbDhbH9Cz0tuDiY8C3ctxq1tqvaCgkFb8cCA/edit?usp=sharing"",""อำนาจเจริญ!J136"")"),0)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IFERROR(__xludf.DUMMYFUNCTION("IMPORTRANGE(""https://docs.google.com/spreadsheets/d/1XL5vhW3sbDhbH9Cz0tuDiY8C3ctxq1tqvaCgkFb8cCA/edit?usp=sharing"",""อำนาจเจริญ!J137"")"),0)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IFERROR(__xludf.DUMMYFUNCTION("IMPORTRANGE(""https://docs.google.com/spreadsheets/d/1XL5vhW3sbDhbH9Cz0tuDiY8C3ctxq1tqvaCgkFb8cCA/edit?usp=sharing"",""อำนาจเจริญ!I138"")"),0)</f>
        <v>0</v>
      </c>
      <c r="J213" s="213">
        <f ca="1">IFERROR(__xludf.DUMMYFUNCTION("IMPORTRANGE(""https://docs.google.com/spreadsheets/d/1XL5vhW3sbDhbH9Cz0tuDiY8C3ctxq1tqvaCgkFb8cCA/edit?usp=sharing"",""อำนาจเจริญ!J138"")"),0)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IFERROR(__xludf.DUMMYFUNCTION("IMPORTRANGE(""https://docs.google.com/spreadsheets/d/1XL5vhW3sbDhbH9Cz0tuDiY8C3ctxq1tqvaCgkFb8cCA/edit?usp=sharing"",""อำนาจเจริญ!I140"")"),0)</f>
        <v>0</v>
      </c>
      <c r="J215" s="213">
        <f ca="1">IFERROR(__xludf.DUMMYFUNCTION("IMPORTRANGE(""https://docs.google.com/spreadsheets/d/1XL5vhW3sbDhbH9Cz0tuDiY8C3ctxq1tqvaCgkFb8cCA/edit?usp=sharing"",""อำนาจเจริญ!J140"")"),0)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IFERROR(__xludf.DUMMYFUNCTION("IMPORTRANGE(""https://docs.google.com/spreadsheets/d/1XL5vhW3sbDhbH9Cz0tuDiY8C3ctxq1tqvaCgkFb8cCA/edit?usp=sharing"",""อำนาจเจริญ!I141"")"),0)</f>
        <v>0</v>
      </c>
      <c r="J216" s="213">
        <f ca="1">IFERROR(__xludf.DUMMYFUNCTION("IMPORTRANGE(""https://docs.google.com/spreadsheets/d/1XL5vhW3sbDhbH9Cz0tuDiY8C3ctxq1tqvaCgkFb8cCA/edit?usp=sharing"",""อำนาจเจริญ!J141"")"),0)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IFERROR(__xludf.DUMMYFUNCTION("IMPORTRANGE(""https://docs.google.com/spreadsheets/d/1XL5vhW3sbDhbH9Cz0tuDiY8C3ctxq1tqvaCgkFb8cCA/edit?usp=sharing"",""อำนาจเจริญ!J142"")"),0)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IFERROR(__xludf.DUMMYFUNCTION("IMPORTRANGE(""https://docs.google.com/spreadsheets/d/1XL5vhW3sbDhbH9Cz0tuDiY8C3ctxq1tqvaCgkFb8cCA/edit?usp=sharing"",""อำนาจเจริญ!J143"")"),0)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IFERROR(__xludf.DUMMYFUNCTION("IMPORTRANGE(""https://docs.google.com/spreadsheets/d/1XL5vhW3sbDhbH9Cz0tuDiY8C3ctxq1tqvaCgkFb8cCA/edit?usp=sharing"",""อำนาจเจริญ!I144"")"),14)</f>
        <v>14</v>
      </c>
      <c r="J219" s="276">
        <f ca="1">IFERROR(__xludf.DUMMYFUNCTION("IMPORTRANGE(""https://docs.google.com/spreadsheets/d/1XL5vhW3sbDhbH9Cz0tuDiY8C3ctxq1tqvaCgkFb8cCA/edit?usp=sharing"",""อำนาจเจริญ!J144"")"),14)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IFERROR(__xludf.DUMMYFUNCTION("IMPORTRANGE(""https://docs.google.com/spreadsheets/d/1Yj_ptqi66GCucihVvJfMjLAmec39IyEx_6qawtMGysU/edit?usp=sharing"",""สบก!BS55"")"),20210)</f>
        <v>20210</v>
      </c>
      <c r="N224" s="177">
        <f ca="1">IFERROR(__xludf.DUMMYFUNCTION("IMPORTRANGE(""https://docs.google.com/spreadsheets/d/1Yj_ptqi66GCucihVvJfMjLAmec39IyEx_6qawtMGysU/edit?usp=sharing"",""สบก!BT55"")"),20210)</f>
        <v>20210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IFERROR(__xludf.DUMMYFUNCTION("IMPORTRANGE(""https://docs.google.com/spreadsheets/d/1Yj_ptqi66GCucihVvJfMjLAmec39IyEx_6qawtMGysU/edit?usp=sharing"",""สบก!BO55"")"),0)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IFERROR(__xludf.DUMMYFUNCTION("IMPORTRANGE(""https://docs.google.com/spreadsheets/d/1Yj_ptqi66GCucihVvJfMjLAmec39IyEx_6qawtMGysU/edit?usp=sharing"",""สบก!BP55"")"),20210)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IFERROR(__xludf.DUMMYFUNCTION("IMPORTRANGE(""https://docs.google.com/spreadsheets/d/1Yj_ptqi66GCucihVvJfMjLAmec39IyEx_6qawtMGysU/edit?usp=sharing"",""สบก!BQ55"")"),0)</f>
        <v>0</v>
      </c>
      <c r="M228" s="103"/>
      <c r="N228" s="93">
        <f ca="1">IFERROR(__xludf.DUMMYFUNCTION("IMPORTRANGE(""https://docs.google.com/spreadsheets/d/1Yj_ptqi66GCucihVvJfMjLAmec39IyEx_6qawtMGysU/edit?usp=sharing"",""สบก!BU55"")"),0)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IFERROR(__xludf.DUMMYFUNCTION("IMPORTRANGE(""https://docs.google.com/spreadsheets/d/1XL5vhW3sbDhbH9Cz0tuDiY8C3ctxq1tqvaCgkFb8cCA/edit?usp=sharing"",""อำนาจเจริญ!I149"")"),14)</f>
        <v>14</v>
      </c>
      <c r="J229" s="276">
        <f ca="1">IFERROR(__xludf.DUMMYFUNCTION("IMPORTRANGE(""https://docs.google.com/spreadsheets/d/1XL5vhW3sbDhbH9Cz0tuDiY8C3ctxq1tqvaCgkFb8cCA/edit?usp=sharing"",""อำนาจเจริญ!J149"")"),14)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IFERROR(__xludf.DUMMYFUNCTION("IMPORTRANGE(""https://docs.google.com/spreadsheets/d/1XL5vhW3sbDhbH9Cz0tuDiY8C3ctxq1tqvaCgkFb8cCA/edit?usp=sharing"",""อำนาจเจริญ!J151"")"),0)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IFERROR(__xludf.DUMMYFUNCTION("IMPORTRANGE(""https://docs.google.com/spreadsheets/d/1XL5vhW3sbDhbH9Cz0tuDiY8C3ctxq1tqvaCgkFb8cCA/edit?usp=sharing"",""อำนาจเจริญ!J152"")"),1)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IFERROR(__xludf.DUMMYFUNCTION("IMPORTRANGE(""https://docs.google.com/spreadsheets/d/1XL5vhW3sbDhbH9Cz0tuDiY8C3ctxq1tqvaCgkFb8cCA/edit?usp=sharing"",""อำนาจเจริญ!J153"")"),1)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IFERROR(__xludf.DUMMYFUNCTION("IMPORTRANGE(""https://docs.google.com/spreadsheets/d/1XL5vhW3sbDhbH9Cz0tuDiY8C3ctxq1tqvaCgkFb8cCA/edit?usp=sharing"",""อำนาจเจริญ!J154"")"),1)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IFERROR(__xludf.DUMMYFUNCTION("IMPORTRANGE(""https://docs.google.com/spreadsheets/d/1XL5vhW3sbDhbH9Cz0tuDiY8C3ctxq1tqvaCgkFb8cCA/edit?usp=sharing"",""อำนาจเจริญ!I155"")"),14)</f>
        <v>14</v>
      </c>
      <c r="J235" s="198">
        <f ca="1">IFERROR(__xludf.DUMMYFUNCTION("IMPORTRANGE(""https://docs.google.com/spreadsheets/d/1XL5vhW3sbDhbH9Cz0tuDiY8C3ctxq1tqvaCgkFb8cCA/edit?usp=sharing"",""อำนาจเจริญ!J155"")"),14)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IFERROR(__xludf.DUMMYFUNCTION("IMPORTRANGE(""https://docs.google.com/spreadsheets/d/1XL5vhW3sbDhbH9Cz0tuDiY8C3ctxq1tqvaCgkFb8cCA/edit?usp=sharing"",""อำนาจเจริญ!J156"")"),0)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IFERROR(__xludf.DUMMYFUNCTION("IMPORTRANGE(""https://docs.google.com/spreadsheets/d/1XL5vhW3sbDhbH9Cz0tuDiY8C3ctxq1tqvaCgkFb8cCA/edit?usp=sharing"",""อำนาจเจริญ!J157"")"),0)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IFERROR(__xludf.DUMMYFUNCTION("IMPORTRANGE(""https://docs.google.com/spreadsheets/d/1XL5vhW3sbDhbH9Cz0tuDiY8C3ctxq1tqvaCgkFb8cCA/edit?usp=sharing"",""อำนาจเจริญ!I158"")"),0)</f>
        <v>0</v>
      </c>
      <c r="J238" s="276">
        <f ca="1">IFERROR(__xludf.DUMMYFUNCTION("IMPORTRANGE(""https://docs.google.com/spreadsheets/d/1XL5vhW3sbDhbH9Cz0tuDiY8C3ctxq1tqvaCgkFb8cCA/edit?usp=sharing"",""อำนาจเจริญ!J158"")"),0)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IFERROR(__xludf.DUMMYFUNCTION("IMPORTRANGE(""https://docs.google.com/spreadsheets/d/1XL5vhW3sbDhbH9Cz0tuDiY8C3ctxq1tqvaCgkFb8cCA/edit?usp=sharing"",""อำนาจเจริญ!J159"")"),"")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IFERROR(__xludf.DUMMYFUNCTION("IMPORTRANGE(""https://docs.google.com/spreadsheets/d/1XL5vhW3sbDhbH9Cz0tuDiY8C3ctxq1tqvaCgkFb8cCA/edit?usp=sharing"",""อำนาจเจริญ!J161"")"),0)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IFERROR(__xludf.DUMMYFUNCTION("IMPORTRANGE(""https://docs.google.com/spreadsheets/d/1XL5vhW3sbDhbH9Cz0tuDiY8C3ctxq1tqvaCgkFb8cCA/edit?usp=sharing"",""อำนาจเจริญ!J162"")"),0)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IFERROR(__xludf.DUMMYFUNCTION("IMPORTRANGE(""https://docs.google.com/spreadsheets/d/1XL5vhW3sbDhbH9Cz0tuDiY8C3ctxq1tqvaCgkFb8cCA/edit?usp=sharing"",""อำนาจเจริญ!J163"")"),0)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IFERROR(__xludf.DUMMYFUNCTION("IMPORTRANGE(""https://docs.google.com/spreadsheets/d/1XL5vhW3sbDhbH9Cz0tuDiY8C3ctxq1tqvaCgkFb8cCA/edit?usp=sharing"",""อำนาจเจริญ!I164"")"),0)</f>
        <v>0</v>
      </c>
      <c r="J244" s="197">
        <f ca="1">IFERROR(__xludf.DUMMYFUNCTION("IMPORTRANGE(""https://docs.google.com/spreadsheets/d/1XL5vhW3sbDhbH9Cz0tuDiY8C3ctxq1tqvaCgkFb8cCA/edit?usp=sharing"",""อำนาจเจริญ!J164"")"),0)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IFERROR(__xludf.DUMMYFUNCTION("IMPORTRANGE(""https://docs.google.com/spreadsheets/d/1XL5vhW3sbDhbH9Cz0tuDiY8C3ctxq1tqvaCgkFb8cCA/edit?usp=sharing"",""อำนาจเจริญ!J165"")"),0)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IFERROR(__xludf.DUMMYFUNCTION("IMPORTRANGE(""https://docs.google.com/spreadsheets/d/1XL5vhW3sbDhbH9Cz0tuDiY8C3ctxq1tqvaCgkFb8cCA/edit?usp=sharing"",""อำนาจเจริญ!J166"")"),0)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IFERROR(__xludf.DUMMYFUNCTION("IMPORTRANGE(""https://docs.google.com/spreadsheets/d/1XL5vhW3sbDhbH9Cz0tuDiY8C3ctxq1tqvaCgkFb8cCA/edit?usp=sharing"",""อำนาจเจริญ!I169"")"),0)</f>
        <v>0</v>
      </c>
      <c r="J249" s="324">
        <f ca="1">IFERROR(__xludf.DUMMYFUNCTION("IMPORTRANGE(""https://docs.google.com/spreadsheets/d/1XL5vhW3sbDhbH9Cz0tuDiY8C3ctxq1tqvaCgkFb8cCA/edit?usp=sharing"",""อำนาจเจริญ!J169"")"),0)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IFERROR(__xludf.DUMMYFUNCTION("IMPORTRANGE(""https://docs.google.com/spreadsheets/d/1Yj_ptqi66GCucihVvJfMjLAmec39IyEx_6qawtMGysU/edit?usp=sharing"",""สบก!CB55"")"),0)</f>
        <v>0</v>
      </c>
      <c r="N254" s="177">
        <f ca="1">IFERROR(__xludf.DUMMYFUNCTION("IMPORTRANGE(""https://docs.google.com/spreadsheets/d/1Yj_ptqi66GCucihVvJfMjLAmec39IyEx_6qawtMGysU/edit?usp=sharing"",""สบก!CC55"")"),0)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IFERROR(__xludf.DUMMYFUNCTION("IMPORTRANGE(""https://docs.google.com/spreadsheets/d/1Yj_ptqi66GCucihVvJfMjLAmec39IyEx_6qawtMGysU/edit?usp=sharing"",""สบก!BX55"")"),0)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IFERROR(__xludf.DUMMYFUNCTION("IMPORTRANGE(""https://docs.google.com/spreadsheets/d/1Yj_ptqi66GCucihVvJfMjLAmec39IyEx_6qawtMGysU/edit?usp=sharing"",""สบก!BY55"")"),0)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IFERROR(__xludf.DUMMYFUNCTION("IMPORTRANGE(""https://docs.google.com/spreadsheets/d/1Yj_ptqi66GCucihVvJfMjLAmec39IyEx_6qawtMGysU/edit?usp=sharing"",""สบก!BZ55"")"),0)</f>
        <v>0</v>
      </c>
      <c r="M258" s="103"/>
      <c r="N258" s="93">
        <f ca="1">IFERROR(__xludf.DUMMYFUNCTION("IMPORTRANGE(""https://docs.google.com/spreadsheets/d/1Yj_ptqi66GCucihVvJfMjLAmec39IyEx_6qawtMGysU/edit?usp=sharing"",""สบก!CD55"")"),0)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IFERROR(__xludf.DUMMYFUNCTION("IMPORTRANGE(""https://docs.google.com/spreadsheets/d/1XL5vhW3sbDhbH9Cz0tuDiY8C3ctxq1tqvaCgkFb8cCA/edit?usp=sharing"",""อำนาจเจริญ!J175"")"),0)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IFERROR(__xludf.DUMMYFUNCTION("IMPORTRANGE(""https://docs.google.com/spreadsheets/d/1XL5vhW3sbDhbH9Cz0tuDiY8C3ctxq1tqvaCgkFb8cCA/edit?usp=sharing"",""อำนาจเจริญ!J176"")"),0)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IFERROR(__xludf.DUMMYFUNCTION("IMPORTRANGE(""https://docs.google.com/spreadsheets/d/1XL5vhW3sbDhbH9Cz0tuDiY8C3ctxq1tqvaCgkFb8cCA/edit?usp=sharing"",""อำนาจเจริญ!J177"")"),0)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IFERROR(__xludf.DUMMYFUNCTION("IMPORTRANGE(""https://docs.google.com/spreadsheets/d/1XL5vhW3sbDhbH9Cz0tuDiY8C3ctxq1tqvaCgkFb8cCA/edit?usp=sharing"",""อำนาจเจริญ!J178"")"),0)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IFERROR(__xludf.DUMMYFUNCTION("IMPORTRANGE(""https://docs.google.com/spreadsheets/d/1XL5vhW3sbDhbH9Cz0tuDiY8C3ctxq1tqvaCgkFb8cCA/edit?usp=sharing"",""อำนาจเจริญ!I179"")"),0)</f>
        <v>0</v>
      </c>
      <c r="J264" s="198">
        <f ca="1">IFERROR(__xludf.DUMMYFUNCTION("IMPORTRANGE(""https://docs.google.com/spreadsheets/d/1XL5vhW3sbDhbH9Cz0tuDiY8C3ctxq1tqvaCgkFb8cCA/edit?usp=sharing"",""อำนาจเจริญ!J179"")"),0)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IFERROR(__xludf.DUMMYFUNCTION("IMPORTRANGE(""https://docs.google.com/spreadsheets/d/1XL5vhW3sbDhbH9Cz0tuDiY8C3ctxq1tqvaCgkFb8cCA/edit?usp=sharing"",""อำนาจเจริญ!I180"")"),0)</f>
        <v>0</v>
      </c>
      <c r="J265" s="198">
        <f ca="1">IFERROR(__xludf.DUMMYFUNCTION("IMPORTRANGE(""https://docs.google.com/spreadsheets/d/1XL5vhW3sbDhbH9Cz0tuDiY8C3ctxq1tqvaCgkFb8cCA/edit?usp=sharing"",""อำนาจเจริญ!J180"")"),0)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IFERROR(__xludf.DUMMYFUNCTION("IMPORTRANGE(""https://docs.google.com/spreadsheets/d/1XL5vhW3sbDhbH9Cz0tuDiY8C3ctxq1tqvaCgkFb8cCA/edit?usp=sharing"",""อำนาจเจริญ!I181"")"),0)</f>
        <v>0</v>
      </c>
      <c r="J266" s="198">
        <f ca="1">IFERROR(__xludf.DUMMYFUNCTION("IMPORTRANGE(""https://docs.google.com/spreadsheets/d/1XL5vhW3sbDhbH9Cz0tuDiY8C3ctxq1tqvaCgkFb8cCA/edit?usp=sharing"",""อำนาจเจริญ!J181"")"),0)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IFERROR(__xludf.DUMMYFUNCTION("IMPORTRANGE(""https://docs.google.com/spreadsheets/d/1XL5vhW3sbDhbH9Cz0tuDiY8C3ctxq1tqvaCgkFb8cCA/edit?usp=sharing"",""อำนาจเจริญ!I182"")"),0)</f>
        <v>0</v>
      </c>
      <c r="J267" s="198">
        <f ca="1">IFERROR(__xludf.DUMMYFUNCTION("IMPORTRANGE(""https://docs.google.com/spreadsheets/d/1XL5vhW3sbDhbH9Cz0tuDiY8C3ctxq1tqvaCgkFb8cCA/edit?usp=sharing"",""อำนาจเจริญ!J182"")"),0)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IFERROR(__xludf.DUMMYFUNCTION("IMPORTRANGE(""https://docs.google.com/spreadsheets/d/1XL5vhW3sbDhbH9Cz0tuDiY8C3ctxq1tqvaCgkFb8cCA/edit?usp=sharing"",""อำนาจเจริญ!J183"")"),0)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IFERROR(__xludf.DUMMYFUNCTION("IMPORTRANGE(""https://docs.google.com/spreadsheets/d/1XL5vhW3sbDhbH9Cz0tuDiY8C3ctxq1tqvaCgkFb8cCA/edit?usp=sharing"",""อำนาจเจริญ!J184"")"),0)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IFERROR(__xludf.DUMMYFUNCTION("IMPORTRANGE(""https://docs.google.com/spreadsheets/d/1XL5vhW3sbDhbH9Cz0tuDiY8C3ctxq1tqvaCgkFb8cCA/edit?usp=sharing"",""อำนาจเจริญ!I185"")"),15)</f>
        <v>15</v>
      </c>
      <c r="J270" s="324">
        <f ca="1">IFERROR(__xludf.DUMMYFUNCTION("IMPORTRANGE(""https://docs.google.com/spreadsheets/d/1XL5vhW3sbDhbH9Cz0tuDiY8C3ctxq1tqvaCgkFb8cCA/edit?usp=sharing"",""อำนาจเจริญ!J185"")"),0)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11410</v>
      </c>
      <c r="O271" s="157">
        <f t="shared" ref="O271:O273" ca="1" si="84">IF(L271&gt;0,N271*100/L271,0)</f>
        <v>20.670289855072465</v>
      </c>
      <c r="P271" s="157">
        <f t="shared" ref="P271:P273" ca="1" si="85">IF(M271&gt;0,N271*100/M271,0)</f>
        <v>35.379844961240309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11410</v>
      </c>
      <c r="O273" s="162">
        <f t="shared" ca="1" si="84"/>
        <v>20.670289855072465</v>
      </c>
      <c r="P273" s="162">
        <f t="shared" ca="1" si="85"/>
        <v>35.379844961240309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IFERROR(__xludf.DUMMYFUNCTION("IMPORTRANGE(""https://docs.google.com/spreadsheets/d/1Yj_ptqi66GCucihVvJfMjLAmec39IyEx_6qawtMGysU/edit?usp=sharing"",""สบก!CK55"")"),32250)</f>
        <v>32250</v>
      </c>
      <c r="N275" s="177">
        <f ca="1">IFERROR(__xludf.DUMMYFUNCTION("IMPORTRANGE(""https://docs.google.com/spreadsheets/d/1Yj_ptqi66GCucihVvJfMjLAmec39IyEx_6qawtMGysU/edit?usp=sharing"",""สบก!CL55"")"),11410)</f>
        <v>11410</v>
      </c>
      <c r="O275" s="178">
        <f ca="1">IF(L275&gt;0,N275*100/L275,0)</f>
        <v>20.670289855072465</v>
      </c>
      <c r="P275" s="178">
        <f ca="1">IF(M275&gt;0,N275*100/M275,0)</f>
        <v>35.379844961240309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IFERROR(__xludf.DUMMYFUNCTION("IMPORTRANGE(""https://docs.google.com/spreadsheets/d/1Yj_ptqi66GCucihVvJfMjLAmec39IyEx_6qawtMGysU/edit?usp=sharing"",""สบก!CG55"")"),0)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IFERROR(__xludf.DUMMYFUNCTION("IMPORTRANGE(""https://docs.google.com/spreadsheets/d/1Yj_ptqi66GCucihVvJfMjLAmec39IyEx_6qawtMGysU/edit?usp=sharing"",""สบก!CH55"")"),55200)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IFERROR(__xludf.DUMMYFUNCTION("IMPORTRANGE(""https://docs.google.com/spreadsheets/d/1Yj_ptqi66GCucihVvJfMjLAmec39IyEx_6qawtMGysU/edit?usp=sharing"",""สบก!CI55"")"),0)</f>
        <v>0</v>
      </c>
      <c r="M279" s="103"/>
      <c r="N279" s="93">
        <f ca="1">IFERROR(__xludf.DUMMYFUNCTION("IMPORTRANGE(""https://docs.google.com/spreadsheets/d/1Yj_ptqi66GCucihVvJfMjLAmec39IyEx_6qawtMGysU/edit?usp=sharing"",""สบก!CM55"")"),0)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IFERROR(__xludf.DUMMYFUNCTION("IMPORTRANGE(""https://docs.google.com/spreadsheets/d/1XL5vhW3sbDhbH9Cz0tuDiY8C3ctxq1tqvaCgkFb8cCA/edit?usp=sharing"",""อำนาจเจริญ!J191"")"),0)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IFERROR(__xludf.DUMMYFUNCTION("IMPORTRANGE(""https://docs.google.com/spreadsheets/d/1XL5vhW3sbDhbH9Cz0tuDiY8C3ctxq1tqvaCgkFb8cCA/edit?usp=sharing"",""อำนาจเจริญ!J192"")"),1)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IFERROR(__xludf.DUMMYFUNCTION("IMPORTRANGE(""https://docs.google.com/spreadsheets/d/1XL5vhW3sbDhbH9Cz0tuDiY8C3ctxq1tqvaCgkFb8cCA/edit?usp=sharing"",""อำนาจเจริญ!J193"")"),1)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IFERROR(__xludf.DUMMYFUNCTION("IMPORTRANGE(""https://docs.google.com/spreadsheets/d/1XL5vhW3sbDhbH9Cz0tuDiY8C3ctxq1tqvaCgkFb8cCA/edit?usp=sharing"",""อำนาจเจริญ!J194"")"),1)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IFERROR(__xludf.DUMMYFUNCTION("IMPORTRANGE(""https://docs.google.com/spreadsheets/d/1XL5vhW3sbDhbH9Cz0tuDiY8C3ctxq1tqvaCgkFb8cCA/edit?usp=sharing"",""อำนาจเจริญ!I195"")"),15)</f>
        <v>15</v>
      </c>
      <c r="J285" s="198">
        <f ca="1">IFERROR(__xludf.DUMMYFUNCTION("IMPORTRANGE(""https://docs.google.com/spreadsheets/d/1XL5vhW3sbDhbH9Cz0tuDiY8C3ctxq1tqvaCgkFb8cCA/edit?usp=sharing"",""อำนาจเจริญ!J195"")"),0)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IFERROR(__xludf.DUMMYFUNCTION("IMPORTRANGE(""https://docs.google.com/spreadsheets/d/1XL5vhW3sbDhbH9Cz0tuDiY8C3ctxq1tqvaCgkFb8cCA/edit?usp=sharing"",""อำนาจเจริญ!J196"")"),0)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IFERROR(__xludf.DUMMYFUNCTION("IMPORTRANGE(""https://docs.google.com/spreadsheets/d/1XL5vhW3sbDhbH9Cz0tuDiY8C3ctxq1tqvaCgkFb8cCA/edit?usp=sharing"",""อำนาจเจริญ!J197"")"),0)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IFERROR(__xludf.DUMMYFUNCTION("IMPORTRANGE(""https://docs.google.com/spreadsheets/d/1XL5vhW3sbDhbH9Cz0tuDiY8C3ctxq1tqvaCgkFb8cCA/edit?usp=sharing"",""อำนาจเจริญ!I199"")"),0)</f>
        <v>0</v>
      </c>
      <c r="J289" s="324">
        <f ca="1">IFERROR(__xludf.DUMMYFUNCTION("IMPORTRANGE(""https://docs.google.com/spreadsheets/d/1XL5vhW3sbDhbH9Cz0tuDiY8C3ctxq1tqvaCgkFb8cCA/edit?usp=sharing"",""อำนาจเจริญ!J199"")"),0)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IFERROR(__xludf.DUMMYFUNCTION("IMPORTRANGE(""https://docs.google.com/spreadsheets/d/1Yj_ptqi66GCucihVvJfMjLAmec39IyEx_6qawtMGysU/edit?usp=sharing"",""สบก!CT55"")"),0)</f>
        <v>0</v>
      </c>
      <c r="N294" s="177">
        <f ca="1">IFERROR(__xludf.DUMMYFUNCTION("IMPORTRANGE(""https://docs.google.com/spreadsheets/d/1Yj_ptqi66GCucihVvJfMjLAmec39IyEx_6qawtMGysU/edit?usp=sharing"",""สบก!CU55"")"),0)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IFERROR(__xludf.DUMMYFUNCTION("IMPORTRANGE(""https://docs.google.com/spreadsheets/d/1Yj_ptqi66GCucihVvJfMjLAmec39IyEx_6qawtMGysU/edit?usp=sharing"",""สบก!CP55"")"),0)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IFERROR(__xludf.DUMMYFUNCTION("IMPORTRANGE(""https://docs.google.com/spreadsheets/d/1Yj_ptqi66GCucihVvJfMjLAmec39IyEx_6qawtMGysU/edit?usp=sharing"",""สบก!CQ55"")"),0)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IFERROR(__xludf.DUMMYFUNCTION("IMPORTRANGE(""https://docs.google.com/spreadsheets/d/1Yj_ptqi66GCucihVvJfMjLAmec39IyEx_6qawtMGysU/edit?usp=sharing"",""สบก!CR55"")"),0)</f>
        <v>0</v>
      </c>
      <c r="M298" s="103"/>
      <c r="N298" s="93">
        <f ca="1">IFERROR(__xludf.DUMMYFUNCTION("IMPORTRANGE(""https://docs.google.com/spreadsheets/d/1Yj_ptqi66GCucihVvJfMjLAmec39IyEx_6qawtMGysU/edit?usp=sharing"",""สบก!CV55"")"),0)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IFERROR(__xludf.DUMMYFUNCTION("IMPORTRANGE(""https://docs.google.com/spreadsheets/d/1XL5vhW3sbDhbH9Cz0tuDiY8C3ctxq1tqvaCgkFb8cCA/edit?usp=sharing"",""อำนาจเจริญ!J205"")"),0)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IFERROR(__xludf.DUMMYFUNCTION("IMPORTRANGE(""https://docs.google.com/spreadsheets/d/1XL5vhW3sbDhbH9Cz0tuDiY8C3ctxq1tqvaCgkFb8cCA/edit?usp=sharing"",""อำนาจเจริญ!J206"")"),0)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IFERROR(__xludf.DUMMYFUNCTION("IMPORTRANGE(""https://docs.google.com/spreadsheets/d/1XL5vhW3sbDhbH9Cz0tuDiY8C3ctxq1tqvaCgkFb8cCA/edit?usp=sharing"",""อำนาจเจริญ!J207"")"),0)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IFERROR(__xludf.DUMMYFUNCTION("IMPORTRANGE(""https://docs.google.com/spreadsheets/d/1XL5vhW3sbDhbH9Cz0tuDiY8C3ctxq1tqvaCgkFb8cCA/edit?usp=sharing"",""อำนาจเจริญ!J208"")"),0)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IFERROR(__xludf.DUMMYFUNCTION("IMPORTRANGE(""https://docs.google.com/spreadsheets/d/1XL5vhW3sbDhbH9Cz0tuDiY8C3ctxq1tqvaCgkFb8cCA/edit?usp=sharing"",""อำนาจเจริญ!I209"")"),0)</f>
        <v>0</v>
      </c>
      <c r="J304" s="213">
        <f ca="1">IFERROR(__xludf.DUMMYFUNCTION("IMPORTRANGE(""https://docs.google.com/spreadsheets/d/1XL5vhW3sbDhbH9Cz0tuDiY8C3ctxq1tqvaCgkFb8cCA/edit?usp=sharing"",""อำนาจเจริญ!J209"")"),0)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IFERROR(__xludf.DUMMYFUNCTION("IMPORTRANGE(""https://docs.google.com/spreadsheets/d/1XL5vhW3sbDhbH9Cz0tuDiY8C3ctxq1tqvaCgkFb8cCA/edit?usp=sharing"",""อำนาจเจริญ!I211"")"),0)</f>
        <v>0</v>
      </c>
      <c r="J306" s="213">
        <f ca="1">IFERROR(__xludf.DUMMYFUNCTION("IMPORTRANGE(""https://docs.google.com/spreadsheets/d/1XL5vhW3sbDhbH9Cz0tuDiY8C3ctxq1tqvaCgkFb8cCA/edit?usp=sharing"",""อำนาจเจริญ!J211"")"),0)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IFERROR(__xludf.DUMMYFUNCTION("IMPORTRANGE(""https://docs.google.com/spreadsheets/d/1XL5vhW3sbDhbH9Cz0tuDiY8C3ctxq1tqvaCgkFb8cCA/edit?usp=sharing"",""อำนาจเจริญ!J212"")"),0)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IFERROR(__xludf.DUMMYFUNCTION("IMPORTRANGE(""https://docs.google.com/spreadsheets/d/1XL5vhW3sbDhbH9Cz0tuDiY8C3ctxq1tqvaCgkFb8cCA/edit?usp=sharing"",""อำนาจเจริญ!J213"")"),0)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IFERROR(__xludf.DUMMYFUNCTION("IMPORTRANGE(""https://docs.google.com/spreadsheets/d/1XL5vhW3sbDhbH9Cz0tuDiY8C3ctxq1tqvaCgkFb8cCA/edit?usp=sharing"",""อำนาจเจริญ!I214"")"),0)</f>
        <v>0</v>
      </c>
      <c r="J309" s="341">
        <f ca="1">IFERROR(__xludf.DUMMYFUNCTION("IMPORTRANGE(""https://docs.google.com/spreadsheets/d/1XL5vhW3sbDhbH9Cz0tuDiY8C3ctxq1tqvaCgkFb8cCA/edit?usp=sharing"",""อำนาจเจริญ!J214"")"),0)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IFERROR(__xludf.DUMMYFUNCTION("IMPORTRANGE(""https://docs.google.com/spreadsheets/d/1Yj_ptqi66GCucihVvJfMjLAmec39IyEx_6qawtMGysU/edit?usp=sharing"",""สบก!DC55"")"),0)</f>
        <v>0</v>
      </c>
      <c r="N314" s="177">
        <f ca="1">IFERROR(__xludf.DUMMYFUNCTION("IMPORTRANGE(""https://docs.google.com/spreadsheets/d/1Yj_ptqi66GCucihVvJfMjLAmec39IyEx_6qawtMGysU/edit?usp=sharing"",""สบก!DD55"")"),0)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IFERROR(__xludf.DUMMYFUNCTION("IMPORTRANGE(""https://docs.google.com/spreadsheets/d/1Yj_ptqi66GCucihVvJfMjLAmec39IyEx_6qawtMGysU/edit?usp=sharing"",""สบก!CY55"")"),0)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IFERROR(__xludf.DUMMYFUNCTION("IMPORTRANGE(""https://docs.google.com/spreadsheets/d/1Yj_ptqi66GCucihVvJfMjLAmec39IyEx_6qawtMGysU/edit?usp=sharing"",""สบก!CZ55"")"),0)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IFERROR(__xludf.DUMMYFUNCTION("IMPORTRANGE(""https://docs.google.com/spreadsheets/d/1Yj_ptqi66GCucihVvJfMjLAmec39IyEx_6qawtMGysU/edit?usp=sharing"",""สบก!DA55"")"),0)</f>
        <v>0</v>
      </c>
      <c r="M318" s="103"/>
      <c r="N318" s="93">
        <f ca="1">IFERROR(__xludf.DUMMYFUNCTION("IMPORTRANGE(""https://docs.google.com/spreadsheets/d/1Yj_ptqi66GCucihVvJfMjLAmec39IyEx_6qawtMGysU/edit?usp=sharing"",""สบก!DE55"")"),0)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IFERROR(__xludf.DUMMYFUNCTION("IMPORTRANGE(""https://docs.google.com/spreadsheets/d/1XL5vhW3sbDhbH9Cz0tuDiY8C3ctxq1tqvaCgkFb8cCA/edit?usp=sharing"",""อำนาจเจริญ!J220"")"),0)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IFERROR(__xludf.DUMMYFUNCTION("IMPORTRANGE(""https://docs.google.com/spreadsheets/d/1XL5vhW3sbDhbH9Cz0tuDiY8C3ctxq1tqvaCgkFb8cCA/edit?usp=sharing"",""อำนาจเจริญ!J221"")"),0)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IFERROR(__xludf.DUMMYFUNCTION("IMPORTRANGE(""https://docs.google.com/spreadsheets/d/1XL5vhW3sbDhbH9Cz0tuDiY8C3ctxq1tqvaCgkFb8cCA/edit?usp=sharing"",""อำนาจเจริญ!J222"")"),0)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IFERROR(__xludf.DUMMYFUNCTION("IMPORTRANGE(""https://docs.google.com/spreadsheets/d/1XL5vhW3sbDhbH9Cz0tuDiY8C3ctxq1tqvaCgkFb8cCA/edit?usp=sharing"",""อำนาจเจริญ!J223"")"),0)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IFERROR(__xludf.DUMMYFUNCTION("IMPORTRANGE(""https://docs.google.com/spreadsheets/d/1XL5vhW3sbDhbH9Cz0tuDiY8C3ctxq1tqvaCgkFb8cCA/edit?usp=sharing"",""อำนาจเจริญ!I224"")"),0)</f>
        <v>0</v>
      </c>
      <c r="J324" s="213">
        <f ca="1">IFERROR(__xludf.DUMMYFUNCTION("IMPORTRANGE(""https://docs.google.com/spreadsheets/d/1XL5vhW3sbDhbH9Cz0tuDiY8C3ctxq1tqvaCgkFb8cCA/edit?usp=sharing"",""อำนาจเจริญ!J224"")"),0)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IFERROR(__xludf.DUMMYFUNCTION("IMPORTRANGE(""https://docs.google.com/spreadsheets/d/1XL5vhW3sbDhbH9Cz0tuDiY8C3ctxq1tqvaCgkFb8cCA/edit?usp=sharing"",""อำนาจเจริญ!J225"")"),0)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IFERROR(__xludf.DUMMYFUNCTION("IMPORTRANGE(""https://docs.google.com/spreadsheets/d/1XL5vhW3sbDhbH9Cz0tuDiY8C3ctxq1tqvaCgkFb8cCA/edit?usp=sharing"",""อำนาจเจริญ!J226"")"),0)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IFERROR(__xludf.DUMMYFUNCTION("IMPORTRANGE(""https://docs.google.com/spreadsheets/d/1XL5vhW3sbDhbH9Cz0tuDiY8C3ctxq1tqvaCgkFb8cCA/edit?usp=sharing"",""อำนาจเจริญ!I228"")"),190)</f>
        <v>190</v>
      </c>
      <c r="J328" s="347">
        <f ca="1">IFERROR(__xludf.DUMMYFUNCTION("IMPORTRANGE(""https://docs.google.com/spreadsheets/d/1XL5vhW3sbDhbH9Cz0tuDiY8C3ctxq1tqvaCgkFb8cCA/edit?usp=sharing"",""อำนาจเจริญ!J228"")"),32)</f>
        <v>32</v>
      </c>
      <c r="K328" s="325">
        <f ca="1">IF(I328&gt;0,J328*100/I328,0)</f>
        <v>16.842105263157894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645530</v>
      </c>
      <c r="M329" s="158">
        <f t="shared" ca="1" si="98"/>
        <v>326270</v>
      </c>
      <c r="N329" s="158">
        <f t="shared" ca="1" si="98"/>
        <v>246185</v>
      </c>
      <c r="O329" s="157">
        <f t="shared" ref="O329:O331" ca="1" si="99">IF(L329&gt;0,N329*100/L329,0)</f>
        <v>38.136879773209614</v>
      </c>
      <c r="P329" s="157">
        <f t="shared" ref="P329:P331" ca="1" si="100">IF(M329&gt;0,N329*100/M329,0)</f>
        <v>75.454378275661256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645530</v>
      </c>
      <c r="M331" s="163">
        <f t="shared" ca="1" si="102"/>
        <v>326270</v>
      </c>
      <c r="N331" s="163">
        <f t="shared" ca="1" si="102"/>
        <v>246185</v>
      </c>
      <c r="O331" s="162">
        <f t="shared" ca="1" si="99"/>
        <v>38.136879773209614</v>
      </c>
      <c r="P331" s="162">
        <f t="shared" ca="1" si="100"/>
        <v>75.454378275661256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608530</v>
      </c>
      <c r="M333" s="176">
        <f ca="1">IFERROR(__xludf.DUMMYFUNCTION("IMPORTRANGE(""https://docs.google.com/spreadsheets/d/1Yj_ptqi66GCucihVvJfMjLAmec39IyEx_6qawtMGysU/edit?usp=sharing"",""สบก!DL55"")"),326270)</f>
        <v>326270</v>
      </c>
      <c r="N333" s="177">
        <f ca="1">IFERROR(__xludf.DUMMYFUNCTION("IMPORTRANGE(""https://docs.google.com/spreadsheets/d/1Yj_ptqi66GCucihVvJfMjLAmec39IyEx_6qawtMGysU/edit?usp=sharing"",""สบก!DM55"")"),209685)</f>
        <v>209685</v>
      </c>
      <c r="O333" s="178">
        <f ca="1">IF(L333&gt;0,N333*100/L333,0)</f>
        <v>34.457627397170228</v>
      </c>
      <c r="P333" s="178">
        <f ca="1">IF(M333&gt;0,N333*100/M333,0)</f>
        <v>64.267324608453123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IFERROR(__xludf.DUMMYFUNCTION("IMPORTRANGE(""https://docs.google.com/spreadsheets/d/1Yj_ptqi66GCucihVvJfMjLAmec39IyEx_6qawtMGysU/edit?usp=sharing"",""สบก!DH55"")"),306000)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IFERROR(__xludf.DUMMYFUNCTION("IMPORTRANGE(""https://docs.google.com/spreadsheets/d/1Yj_ptqi66GCucihVvJfMjLAmec39IyEx_6qawtMGysU/edit?usp=sharing"",""สบก!DI55"")"),302530)</f>
        <v>302530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IFERROR(__xludf.DUMMYFUNCTION("IMPORTRANGE(""https://docs.google.com/spreadsheets/d/1Yj_ptqi66GCucihVvJfMjLAmec39IyEx_6qawtMGysU/edit?usp=sharing"",""สบก!DJ55"")"),37000)</f>
        <v>37000</v>
      </c>
      <c r="M337" s="103"/>
      <c r="N337" s="93">
        <f ca="1">IFERROR(__xludf.DUMMYFUNCTION("IMPORTRANGE(""https://docs.google.com/spreadsheets/d/1Yj_ptqi66GCucihVvJfMjLAmec39IyEx_6qawtMGysU/edit?usp=sharing"",""สบก!DN55"")"),36500)</f>
        <v>36500</v>
      </c>
      <c r="O337" s="103">
        <f ca="1">IF(L337&gt;0,N337*100/L337,0)</f>
        <v>98.648648648648646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IFERROR(__xludf.DUMMYFUNCTION("IMPORTRANGE(""https://docs.google.com/spreadsheets/d/1XL5vhW3sbDhbH9Cz0tuDiY8C3ctxq1tqvaCgkFb8cCA/edit?usp=sharing"",""อำนาจเจริญ!I234"")"),0)</f>
        <v>0</v>
      </c>
      <c r="J339" s="197">
        <f ca="1">IFERROR(__xludf.DUMMYFUNCTION("IMPORTRANGE(""https://docs.google.com/spreadsheets/d/1XL5vhW3sbDhbH9Cz0tuDiY8C3ctxq1tqvaCgkFb8cCA/edit?usp=sharing"",""อำนาจเจริญ!J234"")"),105)</f>
        <v>105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IFERROR(__xludf.DUMMYFUNCTION("IMPORTRANGE(""https://docs.google.com/spreadsheets/d/1XL5vhW3sbDhbH9Cz0tuDiY8C3ctxq1tqvaCgkFb8cCA/edit?usp=sharing"",""อำนาจเจริญ!I235"")"),1300)</f>
        <v>1300</v>
      </c>
      <c r="J340" s="197">
        <f ca="1">IFERROR(__xludf.DUMMYFUNCTION("IMPORTRANGE(""https://docs.google.com/spreadsheets/d/1XL5vhW3sbDhbH9Cz0tuDiY8C3ctxq1tqvaCgkFb8cCA/edit?usp=sharing"",""อำนาจเจริญ!J235"")"),1182.88)</f>
        <v>1182.8800000000001</v>
      </c>
      <c r="K340" s="350">
        <f t="shared" ca="1" si="103"/>
        <v>90.990769230769246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IFERROR(__xludf.DUMMYFUNCTION("IMPORTRANGE(""https://docs.google.com/spreadsheets/d/1XL5vhW3sbDhbH9Cz0tuDiY8C3ctxq1tqvaCgkFb8cCA/edit?usp=sharing"",""อำนาจเจริญ!I236"")"),190)</f>
        <v>190</v>
      </c>
      <c r="J341" s="197">
        <f ca="1">IFERROR(__xludf.DUMMYFUNCTION("IMPORTRANGE(""https://docs.google.com/spreadsheets/d/1XL5vhW3sbDhbH9Cz0tuDiY8C3ctxq1tqvaCgkFb8cCA/edit?usp=sharing"",""อำนาจเจริญ!J236"")"),101)</f>
        <v>101</v>
      </c>
      <c r="K341" s="350">
        <f t="shared" ca="1" si="103"/>
        <v>53.157894736842103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IFERROR(__xludf.DUMMYFUNCTION("IMPORTRANGE(""https://docs.google.com/spreadsheets/d/1XL5vhW3sbDhbH9Cz0tuDiY8C3ctxq1tqvaCgkFb8cCA/edit?usp=sharing"",""อำนาจเจริญ!I237"")"),0)</f>
        <v>0</v>
      </c>
      <c r="J342" s="197">
        <f ca="1">IFERROR(__xludf.DUMMYFUNCTION("IMPORTRANGE(""https://docs.google.com/spreadsheets/d/1XL5vhW3sbDhbH9Cz0tuDiY8C3ctxq1tqvaCgkFb8cCA/edit?usp=sharing"",""อำนาจเจริญ!J237"")"),1056.47)</f>
        <v>1056.47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IFERROR(__xludf.DUMMYFUNCTION("IMPORTRANGE(""https://docs.google.com/spreadsheets/d/1XL5vhW3sbDhbH9Cz0tuDiY8C3ctxq1tqvaCgkFb8cCA/edit?usp=sharing"",""อำนาจเจริญ!I238"")"),190)</f>
        <v>190</v>
      </c>
      <c r="J343" s="197">
        <f ca="1">IFERROR(__xludf.DUMMYFUNCTION("IMPORTRANGE(""https://docs.google.com/spreadsheets/d/1XL5vhW3sbDhbH9Cz0tuDiY8C3ctxq1tqvaCgkFb8cCA/edit?usp=sharing"",""อำนาจเจริญ!J238"")"),9)</f>
        <v>9</v>
      </c>
      <c r="K343" s="350">
        <f t="shared" ca="1" si="103"/>
        <v>4.7368421052631575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IFERROR(__xludf.DUMMYFUNCTION("IMPORTRANGE(""https://docs.google.com/spreadsheets/d/1XL5vhW3sbDhbH9Cz0tuDiY8C3ctxq1tqvaCgkFb8cCA/edit?usp=sharing"",""อำนาจเจริญ!I239"")"),0)</f>
        <v>0</v>
      </c>
      <c r="J344" s="197">
        <f ca="1">IFERROR(__xludf.DUMMYFUNCTION("IMPORTRANGE(""https://docs.google.com/spreadsheets/d/1XL5vhW3sbDhbH9Cz0tuDiY8C3ctxq1tqvaCgkFb8cCA/edit?usp=sharing"",""อำนาจเจริญ!J239"")"),56.88)</f>
        <v>56.88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IFERROR(__xludf.DUMMYFUNCTION("IMPORTRANGE(""https://docs.google.com/spreadsheets/d/1XL5vhW3sbDhbH9Cz0tuDiY8C3ctxq1tqvaCgkFb8cCA/edit?usp=sharing"",""อำนาจเจริญ!I240"")"),190)</f>
        <v>190</v>
      </c>
      <c r="J345" s="197">
        <f ca="1">IFERROR(__xludf.DUMMYFUNCTION("IMPORTRANGE(""https://docs.google.com/spreadsheets/d/1XL5vhW3sbDhbH9Cz0tuDiY8C3ctxq1tqvaCgkFb8cCA/edit?usp=sharing"",""อำนาจเจริญ!J240"")"),32)</f>
        <v>32</v>
      </c>
      <c r="K345" s="350">
        <f t="shared" ca="1" si="103"/>
        <v>16.842105263157894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IFERROR(__xludf.DUMMYFUNCTION("IMPORTRANGE(""https://docs.google.com/spreadsheets/d/1XL5vhW3sbDhbH9Cz0tuDiY8C3ctxq1tqvaCgkFb8cCA/edit?usp=sharing"",""อำนาจเจริญ!I241"")"),0)</f>
        <v>0</v>
      </c>
      <c r="J346" s="197">
        <f ca="1">IFERROR(__xludf.DUMMYFUNCTION("IMPORTRANGE(""https://docs.google.com/spreadsheets/d/1XL5vhW3sbDhbH9Cz0tuDiY8C3ctxq1tqvaCgkFb8cCA/edit?usp=sharing"",""อำนาจเจริญ!J241"")"),324.23)</f>
        <v>324.23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IFERROR(__xludf.DUMMYFUNCTION("IMPORTRANGE(""https://docs.google.com/spreadsheets/d/1XL5vhW3sbDhbH9Cz0tuDiY8C3ctxq1tqvaCgkFb8cCA/edit?usp=sharing"",""อำนาจเจริญ!L242"")"),1378344)</f>
        <v>1378344</v>
      </c>
      <c r="M347" s="366"/>
      <c r="N347" s="366">
        <f ca="1">IFERROR(__xludf.DUMMYFUNCTION("IMPORTRANGE(""https://docs.google.com/spreadsheets/d/1XL5vhW3sbDhbH9Cz0tuDiY8C3ctxq1tqvaCgkFb8cCA/edit?usp=sharing"",""อำนาจเจริญ!M242"")"),121750)</f>
        <v>121750</v>
      </c>
      <c r="O347" s="366">
        <f ca="1">+IF(L347&gt;0,N347*100/L347,0)</f>
        <v>8.8330634442490403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IFERROR(__xludf.DUMMYFUNCTION("IMPORTRANGE(""https://docs.google.com/spreadsheets/d/1XL5vhW3sbDhbH9Cz0tuDiY8C3ctxq1tqvaCgkFb8cCA/edit?usp=sharing"",""อำนาจเจริญ!I244"")"),120)</f>
        <v>120</v>
      </c>
      <c r="J349" s="379">
        <f ca="1">IFERROR(__xludf.DUMMYFUNCTION("IMPORTRANGE(""https://docs.google.com/spreadsheets/d/1XL5vhW3sbDhbH9Cz0tuDiY8C3ctxq1tqvaCgkFb8cCA/edit?usp=sharing"",""อำนาจเจริญ!J244"")"),0)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IFERROR(__xludf.DUMMYFUNCTION("IMPORTRANGE(""https://docs.google.com/spreadsheets/d/1XL5vhW3sbDhbH9Cz0tuDiY8C3ctxq1tqvaCgkFb8cCA/edit?usp=sharing"",""อำนาจเจริญ!L244"")"),323260)</f>
        <v>323260</v>
      </c>
      <c r="M349" s="381"/>
      <c r="N349" s="381">
        <f ca="1">IFERROR(__xludf.DUMMYFUNCTION("IMPORTRANGE(""https://docs.google.com/spreadsheets/d/1XL5vhW3sbDhbH9Cz0tuDiY8C3ctxq1tqvaCgkFb8cCA/edit?usp=sharing"",""อำนาจเจริญ!M244"")"),45750)</f>
        <v>45750</v>
      </c>
      <c r="O349" s="381">
        <f ca="1">+IF(L349&gt;0,N349*100/L349,0)</f>
        <v>14.152694425539813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IFERROR(__xludf.DUMMYFUNCTION("IMPORTRANGE(""https://docs.google.com/spreadsheets/d/1XL5vhW3sbDhbH9Cz0tuDiY8C3ctxq1tqvaCgkFb8cCA/edit?usp=sharing"",""อำนาจเจริญ!I245"")"),30)</f>
        <v>30</v>
      </c>
      <c r="J350" s="379">
        <f ca="1">IFERROR(__xludf.DUMMYFUNCTION("IMPORTRANGE(""https://docs.google.com/spreadsheets/d/1XL5vhW3sbDhbH9Cz0tuDiY8C3ctxq1tqvaCgkFb8cCA/edit?usp=sharing"",""อำนาจเจริญ!J245"")"),0)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IFERROR(__xludf.DUMMYFUNCTION("IMPORTRANGE(""https://docs.google.com/spreadsheets/d/1XL5vhW3sbDhbH9Cz0tuDiY8C3ctxq1tqvaCgkFb8cCA/edit?usp=sharing"",""อำนาจเจริญ!L246"")"),0)</f>
        <v>0</v>
      </c>
      <c r="M351" s="172"/>
      <c r="N351" s="172">
        <f ca="1">IFERROR(__xludf.DUMMYFUNCTION("IMPORTRANGE(""https://docs.google.com/spreadsheets/d/1XL5vhW3sbDhbH9Cz0tuDiY8C3ctxq1tqvaCgkFb8cCA/edit?usp=sharing"",""อำนาจเจริญ!M246"")"),0)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IFERROR(__xludf.DUMMYFUNCTION("IMPORTRANGE(""https://docs.google.com/spreadsheets/d/1XL5vhW3sbDhbH9Cz0tuDiY8C3ctxq1tqvaCgkFb8cCA/edit?usp=sharing"",""อำนาจเจริญ!L247"")"),323260)</f>
        <v>323260</v>
      </c>
      <c r="M352" s="173"/>
      <c r="N352" s="172">
        <f ca="1">IFERROR(__xludf.DUMMYFUNCTION("IMPORTRANGE(""https://docs.google.com/spreadsheets/d/1XL5vhW3sbDhbH9Cz0tuDiY8C3ctxq1tqvaCgkFb8cCA/edit?usp=sharing"",""อำนาจเจริญ!M247"")"),45750)</f>
        <v>45750</v>
      </c>
      <c r="O352" s="173">
        <f t="shared" ca="1" si="105"/>
        <v>14.152694425539813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IFERROR(__xludf.DUMMYFUNCTION("IMPORTRANGE(""https://docs.google.com/spreadsheets/d/1XL5vhW3sbDhbH9Cz0tuDiY8C3ctxq1tqvaCgkFb8cCA/edit?usp=sharing"",""อำนาจเจริญ!L248"")"),0)</f>
        <v>0</v>
      </c>
      <c r="M353" s="178"/>
      <c r="N353" s="178">
        <f ca="1">IFERROR(__xludf.DUMMYFUNCTION("IMPORTRANGE(""https://docs.google.com/spreadsheets/d/1XL5vhW3sbDhbH9Cz0tuDiY8C3ctxq1tqvaCgkFb8cCA/edit?usp=sharing"",""อำนาจเจริญ!M248"")"),0)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IFERROR(__xludf.DUMMYFUNCTION("IMPORTRANGE(""https://docs.google.com/spreadsheets/d/1XL5vhW3sbDhbH9Cz0tuDiY8C3ctxq1tqvaCgkFb8cCA/edit?usp=sharing"",""อำนาจเจริญ!L249"")"),323260)</f>
        <v>323260</v>
      </c>
      <c r="M354" s="178"/>
      <c r="N354" s="175">
        <f ca="1">IFERROR(__xludf.DUMMYFUNCTION("IMPORTRANGE(""https://docs.google.com/spreadsheets/d/1XL5vhW3sbDhbH9Cz0tuDiY8C3ctxq1tqvaCgkFb8cCA/edit?usp=sharing"",""อำนาจเจริญ!M249"")"),45750)</f>
        <v>45750</v>
      </c>
      <c r="O354" s="178">
        <f t="shared" ca="1" si="105"/>
        <v>14.152694425539813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IFERROR(__xludf.DUMMYFUNCTION("IMPORTRANGE(""https://docs.google.com/spreadsheets/d/1XL5vhW3sbDhbH9Cz0tuDiY8C3ctxq1tqvaCgkFb8cCA/edit?usp=sharing"",""อำนาจเจริญ!M250"")"),4350)</f>
        <v>4350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IFERROR(__xludf.DUMMYFUNCTION("IMPORTRANGE(""https://docs.google.com/spreadsheets/d/1XL5vhW3sbDhbH9Cz0tuDiY8C3ctxq1tqvaCgkFb8cCA/edit?usp=sharing"",""อำนาจเจริญ!M251"")"),0)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IFERROR(__xludf.DUMMYFUNCTION("IMPORTRANGE(""https://docs.google.com/spreadsheets/d/1XL5vhW3sbDhbH9Cz0tuDiY8C3ctxq1tqvaCgkFb8cCA/edit?usp=sharing"",""อำนาจเจริญ!M252"")"),34400)</f>
        <v>34400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IFERROR(__xludf.DUMMYFUNCTION("IMPORTRANGE(""https://docs.google.com/spreadsheets/d/1XL5vhW3sbDhbH9Cz0tuDiY8C3ctxq1tqvaCgkFb8cCA/edit?usp=sharing"",""อำนาจเจริญ!M253"")"),7000)</f>
        <v>7000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IFERROR(__xludf.DUMMYFUNCTION("IMPORTRANGE(""https://docs.google.com/spreadsheets/d/1XL5vhW3sbDhbH9Cz0tuDiY8C3ctxq1tqvaCgkFb8cCA/edit?usp=sharing"",""อำนาจเจริญ!J255"")"),0)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IFERROR(__xludf.DUMMYFUNCTION("IMPORTRANGE(""https://docs.google.com/spreadsheets/d/1XL5vhW3sbDhbH9Cz0tuDiY8C3ctxq1tqvaCgkFb8cCA/edit?usp=sharing"",""อำนาจเจริญ!J256"")"),1)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IFERROR(__xludf.DUMMYFUNCTION("IMPORTRANGE(""https://docs.google.com/spreadsheets/d/1XL5vhW3sbDhbH9Cz0tuDiY8C3ctxq1tqvaCgkFb8cCA/edit?usp=sharing"",""อำนาจเจริญ!J257"")"),1)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IFERROR(__xludf.DUMMYFUNCTION("IMPORTRANGE(""https://docs.google.com/spreadsheets/d/1XL5vhW3sbDhbH9Cz0tuDiY8C3ctxq1tqvaCgkFb8cCA/edit?usp=sharing"",""อำนาจเจริญ!J258"")"),1)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IFERROR(__xludf.DUMMYFUNCTION("IMPORTRANGE(""https://docs.google.com/spreadsheets/d/1XL5vhW3sbDhbH9Cz0tuDiY8C3ctxq1tqvaCgkFb8cCA/edit?usp=sharing"",""อำนาจเจริญ!J166"")"),0)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IFERROR(__xludf.DUMMYFUNCTION("IMPORTRANGE(""https://docs.google.com/spreadsheets/d/1XL5vhW3sbDhbH9Cz0tuDiY8C3ctxq1tqvaCgkFb8cCA/edit?usp=sharing"",""อำนาจเจริญ!J166"")"),0)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IFERROR(__xludf.DUMMYFUNCTION("IMPORTRANGE(""https://docs.google.com/spreadsheets/d/1XL5vhW3sbDhbH9Cz0tuDiY8C3ctxq1tqvaCgkFb8cCA/edit?usp=sharing"",""อำนาจเจริญ!J166"")"),0)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IFERROR(__xludf.DUMMYFUNCTION("IMPORTRANGE(""https://docs.google.com/spreadsheets/d/1XL5vhW3sbDhbH9Cz0tuDiY8C3ctxq1tqvaCgkFb8cCA/edit?usp=sharing"",""อำนาจเจริญ!J166"")"),0)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IFERROR(__xludf.DUMMYFUNCTION("IMPORTRANGE(""https://docs.google.com/spreadsheets/d/1XL5vhW3sbDhbH9Cz0tuDiY8C3ctxq1tqvaCgkFb8cCA/edit?usp=sharing"",""อำนาจเจริญ!I263"")"),30)</f>
        <v>30</v>
      </c>
      <c r="J368" s="197">
        <f ca="1">IFERROR(__xludf.DUMMYFUNCTION("IMPORTRANGE(""https://docs.google.com/spreadsheets/d/1XL5vhW3sbDhbH9Cz0tuDiY8C3ctxq1tqvaCgkFb8cCA/edit?usp=sharing"",""อำนาจเจริญ!J263"")"),0)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IFERROR(__xludf.DUMMYFUNCTION("IMPORTRANGE(""https://docs.google.com/spreadsheets/d/1XL5vhW3sbDhbH9Cz0tuDiY8C3ctxq1tqvaCgkFb8cCA/edit?usp=sharing"",""อำนาจเจริญ!I164"")"),0)</f>
        <v>0</v>
      </c>
      <c r="J369" s="213">
        <f ca="1">IFERROR(__xludf.DUMMYFUNCTION("IMPORTRANGE(""https://docs.google.com/spreadsheets/d/1XL5vhW3sbDhbH9Cz0tuDiY8C3ctxq1tqvaCgkFb8cCA/edit?usp=sharing"",""อำนาจเจริญ!J164"")"),0)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IFERROR(__xludf.DUMMYFUNCTION("IMPORTRANGE(""https://docs.google.com/spreadsheets/d/1XL5vhW3sbDhbH9Cz0tuDiY8C3ctxq1tqvaCgkFb8cCA/edit?usp=sharing"",""อำนาจเจริญ!I265"")"),30)</f>
        <v>30</v>
      </c>
      <c r="J370" s="213">
        <f ca="1">IFERROR(__xludf.DUMMYFUNCTION("IMPORTRANGE(""https://docs.google.com/spreadsheets/d/1XL5vhW3sbDhbH9Cz0tuDiY8C3ctxq1tqvaCgkFb8cCA/edit?usp=sharing"",""อำนาจเจริญ!J265"")"),0)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IFERROR(__xludf.DUMMYFUNCTION("IMPORTRANGE(""https://docs.google.com/spreadsheets/d/1XL5vhW3sbDhbH9Cz0tuDiY8C3ctxq1tqvaCgkFb8cCA/edit?usp=sharing"",""อำนาจเจริญ!I164"")"),0)</f>
        <v>0</v>
      </c>
      <c r="J371" s="198">
        <f ca="1">IFERROR(__xludf.DUMMYFUNCTION("IMPORTRANGE(""https://docs.google.com/spreadsheets/d/1XL5vhW3sbDhbH9Cz0tuDiY8C3ctxq1tqvaCgkFb8cCA/edit?usp=sharing"",""อำนาจเจริญ!J164"")"),0)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IFERROR(__xludf.DUMMYFUNCTION("IMPORTRANGE(""https://docs.google.com/spreadsheets/d/1XL5vhW3sbDhbH9Cz0tuDiY8C3ctxq1tqvaCgkFb8cCA/edit?usp=sharing"",""อำนาจเจริญ!I267"")"),30)</f>
        <v>30</v>
      </c>
      <c r="J372" s="198">
        <f ca="1">IFERROR(__xludf.DUMMYFUNCTION("IMPORTRANGE(""https://docs.google.com/spreadsheets/d/1XL5vhW3sbDhbH9Cz0tuDiY8C3ctxq1tqvaCgkFb8cCA/edit?usp=sharing"",""อำนาจเจริญ!J267"")"),0)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IFERROR(__xludf.DUMMYFUNCTION("IMPORTRANGE(""https://docs.google.com/spreadsheets/d/1XL5vhW3sbDhbH9Cz0tuDiY8C3ctxq1tqvaCgkFb8cCA/edit?usp=sharing"",""อำนาจเจริญ!I164"")"),0)</f>
        <v>0</v>
      </c>
      <c r="J373" s="213">
        <f ca="1">IFERROR(__xludf.DUMMYFUNCTION("IMPORTRANGE(""https://docs.google.com/spreadsheets/d/1XL5vhW3sbDhbH9Cz0tuDiY8C3ctxq1tqvaCgkFb8cCA/edit?usp=sharing"",""อำนาจเจริญ!J164"")"),0)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IFERROR(__xludf.DUMMYFUNCTION("IMPORTRANGE(""https://docs.google.com/spreadsheets/d/1XL5vhW3sbDhbH9Cz0tuDiY8C3ctxq1tqvaCgkFb8cCA/edit?usp=sharing"",""อำนาจเจริญ!I164"")"),0)</f>
        <v>0</v>
      </c>
      <c r="J374" s="197">
        <f ca="1">IFERROR(__xludf.DUMMYFUNCTION("IMPORTRANGE(""https://docs.google.com/spreadsheets/d/1XL5vhW3sbDhbH9Cz0tuDiY8C3ctxq1tqvaCgkFb8cCA/edit?usp=sharing"",""อำนาจเจริญ!J164"")"),0)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IFERROR(__xludf.DUMMYFUNCTION("IMPORTRANGE(""https://docs.google.com/spreadsheets/d/1XL5vhW3sbDhbH9Cz0tuDiY8C3ctxq1tqvaCgkFb8cCA/edit?usp=sharing"",""อำนาจเจริญ!I270"")"),120)</f>
        <v>120</v>
      </c>
      <c r="J375" s="197">
        <f ca="1">IFERROR(__xludf.DUMMYFUNCTION("IMPORTRANGE(""https://docs.google.com/spreadsheets/d/1XL5vhW3sbDhbH9Cz0tuDiY8C3ctxq1tqvaCgkFb8cCA/edit?usp=sharing"",""อำนาจเจริญ!J270"")"),0)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IFERROR(__xludf.DUMMYFUNCTION("IMPORTRANGE(""https://docs.google.com/spreadsheets/d/1XL5vhW3sbDhbH9Cz0tuDiY8C3ctxq1tqvaCgkFb8cCA/edit?usp=sharing"",""อำนาจเจริญ!I271"")"),45)</f>
        <v>45</v>
      </c>
      <c r="J376" s="198">
        <f ca="1">IFERROR(__xludf.DUMMYFUNCTION("IMPORTRANGE(""https://docs.google.com/spreadsheets/d/1XL5vhW3sbDhbH9Cz0tuDiY8C3ctxq1tqvaCgkFb8cCA/edit?usp=sharing"",""อำนาจเจริญ!J271"")"),0)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IFERROR(__xludf.DUMMYFUNCTION("IMPORTRANGE(""https://docs.google.com/spreadsheets/d/1XL5vhW3sbDhbH9Cz0tuDiY8C3ctxq1tqvaCgkFb8cCA/edit?usp=sharing"",""อำนาจเจริญ!I272"")"),75)</f>
        <v>75</v>
      </c>
      <c r="J377" s="213">
        <f ca="1">IFERROR(__xludf.DUMMYFUNCTION("IMPORTRANGE(""https://docs.google.com/spreadsheets/d/1XL5vhW3sbDhbH9Cz0tuDiY8C3ctxq1tqvaCgkFb8cCA/edit?usp=sharing"",""อำนาจเจริญ!J272"")"),0)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IFERROR(__xludf.DUMMYFUNCTION("IMPORTRANGE(""https://docs.google.com/spreadsheets/d/1XL5vhW3sbDhbH9Cz0tuDiY8C3ctxq1tqvaCgkFb8cCA/edit?usp=sharing"",""อำนาจเจริญ!J273"")"),0)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IFERROR(__xludf.DUMMYFUNCTION("IMPORTRANGE(""https://docs.google.com/spreadsheets/d/1XL5vhW3sbDhbH9Cz0tuDiY8C3ctxq1tqvaCgkFb8cCA/edit?usp=sharing"",""อำนาจเจริญ!J274"")"),0)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IFERROR(__xludf.DUMMYFUNCTION("IMPORTRANGE(""https://docs.google.com/spreadsheets/d/1XL5vhW3sbDhbH9Cz0tuDiY8C3ctxq1tqvaCgkFb8cCA/edit?usp=sharing"",""อำนาจเจริญ!I275"")"),500)</f>
        <v>500</v>
      </c>
      <c r="J380" s="379">
        <f ca="1">IFERROR(__xludf.DUMMYFUNCTION("IMPORTRANGE(""https://docs.google.com/spreadsheets/d/1XL5vhW3sbDhbH9Cz0tuDiY8C3ctxq1tqvaCgkFb8cCA/edit?usp=sharing"",""อำนาจเจริญ!J275"")"),0)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IFERROR(__xludf.DUMMYFUNCTION("IMPORTRANGE(""https://docs.google.com/spreadsheets/d/1XL5vhW3sbDhbH9Cz0tuDiY8C3ctxq1tqvaCgkFb8cCA/edit?usp=sharing"",""อำนาจเจริญ!L275"")"),460140)</f>
        <v>460140</v>
      </c>
      <c r="M380" s="381"/>
      <c r="N380" s="381">
        <f ca="1">IFERROR(__xludf.DUMMYFUNCTION("IMPORTRANGE(""https://docs.google.com/spreadsheets/d/1XL5vhW3sbDhbH9Cz0tuDiY8C3ctxq1tqvaCgkFb8cCA/edit?usp=sharing"",""อำนาจเจริญ!M275"")"),1960)</f>
        <v>1960</v>
      </c>
      <c r="O380" s="381">
        <f ca="1">+IF(L380&gt;0,N380*100/L380,0)</f>
        <v>0.42595731733820141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IFERROR(__xludf.DUMMYFUNCTION("IMPORTRANGE(""https://docs.google.com/spreadsheets/d/1XL5vhW3sbDhbH9Cz0tuDiY8C3ctxq1tqvaCgkFb8cCA/edit?usp=sharing"",""อำนาจเจริญ!I276"")"),50)</f>
        <v>50</v>
      </c>
      <c r="J381" s="379">
        <f ca="1">IFERROR(__xludf.DUMMYFUNCTION("IMPORTRANGE(""https://docs.google.com/spreadsheets/d/1XL5vhW3sbDhbH9Cz0tuDiY8C3ctxq1tqvaCgkFb8cCA/edit?usp=sharing"",""อำนาจเจริญ!J276"")"),0)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IFERROR(__xludf.DUMMYFUNCTION("IMPORTRANGE(""https://docs.google.com/spreadsheets/d/1XL5vhW3sbDhbH9Cz0tuDiY8C3ctxq1tqvaCgkFb8cCA/edit?usp=sharing"",""อำนาจเจริญ!L277"")"),0)</f>
        <v>0</v>
      </c>
      <c r="M382" s="172"/>
      <c r="N382" s="172">
        <f ca="1">IFERROR(__xludf.DUMMYFUNCTION("IMPORTRANGE(""https://docs.google.com/spreadsheets/d/1XL5vhW3sbDhbH9Cz0tuDiY8C3ctxq1tqvaCgkFb8cCA/edit?usp=sharing"",""อำนาจเจริญ!M277"")"),0)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IFERROR(__xludf.DUMMYFUNCTION("IMPORTRANGE(""https://docs.google.com/spreadsheets/d/1XL5vhW3sbDhbH9Cz0tuDiY8C3ctxq1tqvaCgkFb8cCA/edit?usp=sharing"",""อำนาจเจริญ!L278"")"),460140)</f>
        <v>460140</v>
      </c>
      <c r="M383" s="173"/>
      <c r="N383" s="173">
        <f ca="1">IFERROR(__xludf.DUMMYFUNCTION("IMPORTRANGE(""https://docs.google.com/spreadsheets/d/1XL5vhW3sbDhbH9Cz0tuDiY8C3ctxq1tqvaCgkFb8cCA/edit?usp=sharing"",""อำนาจเจริญ!M278"")"),1960)</f>
        <v>1960</v>
      </c>
      <c r="O383" s="173">
        <f t="shared" ca="1" si="109"/>
        <v>0.42595731733820141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IFERROR(__xludf.DUMMYFUNCTION("IMPORTRANGE(""https://docs.google.com/spreadsheets/d/1XL5vhW3sbDhbH9Cz0tuDiY8C3ctxq1tqvaCgkFb8cCA/edit?usp=sharing"",""อำนาจเจริญ!L279"")"),0)</f>
        <v>0</v>
      </c>
      <c r="M384" s="178"/>
      <c r="N384" s="178">
        <f ca="1">IFERROR(__xludf.DUMMYFUNCTION("IMPORTRANGE(""https://docs.google.com/spreadsheets/d/1XL5vhW3sbDhbH9Cz0tuDiY8C3ctxq1tqvaCgkFb8cCA/edit?usp=sharing"",""อำนาจเจริญ!M279"")"),0)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IFERROR(__xludf.DUMMYFUNCTION("IMPORTRANGE(""https://docs.google.com/spreadsheets/d/1XL5vhW3sbDhbH9Cz0tuDiY8C3ctxq1tqvaCgkFb8cCA/edit?usp=sharing"",""อำนาจเจริญ!L280"")"),460140)</f>
        <v>460140</v>
      </c>
      <c r="M385" s="178"/>
      <c r="N385" s="175">
        <f ca="1">IFERROR(__xludf.DUMMYFUNCTION("IMPORTRANGE(""https://docs.google.com/spreadsheets/d/1XL5vhW3sbDhbH9Cz0tuDiY8C3ctxq1tqvaCgkFb8cCA/edit?usp=sharing"",""อำนาจเจริญ!M280"")"),1960)</f>
        <v>1960</v>
      </c>
      <c r="O385" s="178">
        <f t="shared" ca="1" si="109"/>
        <v>0.42595731733820141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IFERROR(__xludf.DUMMYFUNCTION("IMPORTRANGE(""https://docs.google.com/spreadsheets/d/1XL5vhW3sbDhbH9Cz0tuDiY8C3ctxq1tqvaCgkFb8cCA/edit?usp=sharing"",""อำนาจเจริญ!M281"")"),0)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IFERROR(__xludf.DUMMYFUNCTION("IMPORTRANGE(""https://docs.google.com/spreadsheets/d/1XL5vhW3sbDhbH9Cz0tuDiY8C3ctxq1tqvaCgkFb8cCA/edit?usp=sharing"",""อำนาจเจริญ!M282"")"),0)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IFERROR(__xludf.DUMMYFUNCTION("IMPORTRANGE(""https://docs.google.com/spreadsheets/d/1XL5vhW3sbDhbH9Cz0tuDiY8C3ctxq1tqvaCgkFb8cCA/edit?usp=sharing"",""อำนาจเจริญ!M283"")"),0)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IFERROR(__xludf.DUMMYFUNCTION("IMPORTRANGE(""https://docs.google.com/spreadsheets/d/1XL5vhW3sbDhbH9Cz0tuDiY8C3ctxq1tqvaCgkFb8cCA/edit?usp=sharing"",""อำนาจเจริญ!M284"")"),1960)</f>
        <v>1960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IFERROR(__xludf.DUMMYFUNCTION("IMPORTRANGE(""https://docs.google.com/spreadsheets/d/1XL5vhW3sbDhbH9Cz0tuDiY8C3ctxq1tqvaCgkFb8cCA/edit?usp=sharing"",""อำนาจเจริญ!J286"")"),0)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IFERROR(__xludf.DUMMYFUNCTION("IMPORTRANGE(""https://docs.google.com/spreadsheets/d/1XL5vhW3sbDhbH9Cz0tuDiY8C3ctxq1tqvaCgkFb8cCA/edit?usp=sharing"",""อำนาจเจริญ!J287"")"),1)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IFERROR(__xludf.DUMMYFUNCTION("IMPORTRANGE(""https://docs.google.com/spreadsheets/d/1XL5vhW3sbDhbH9Cz0tuDiY8C3ctxq1tqvaCgkFb8cCA/edit?usp=sharing"",""อำนาจเจริญ!J288"")"),1)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IFERROR(__xludf.DUMMYFUNCTION("IMPORTRANGE(""https://docs.google.com/spreadsheets/d/1XL5vhW3sbDhbH9Cz0tuDiY8C3ctxq1tqvaCgkFb8cCA/edit?usp=sharing"",""อำนาจเจริญ!J289"")"),1)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IFERROR(__xludf.DUMMYFUNCTION("IMPORTRANGE(""https://docs.google.com/spreadsheets/d/1XL5vhW3sbDhbH9Cz0tuDiY8C3ctxq1tqvaCgkFb8cCA/edit?usp=sharing"",""อำนาจเจริญ!I291"")"),50)</f>
        <v>50</v>
      </c>
      <c r="J396" s="207">
        <f ca="1">IFERROR(__xludf.DUMMYFUNCTION("IMPORTRANGE(""https://docs.google.com/spreadsheets/d/1XL5vhW3sbDhbH9Cz0tuDiY8C3ctxq1tqvaCgkFb8cCA/edit?usp=sharing"",""อำนาจเจริญ!J291"")"),0)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IFERROR(__xludf.DUMMYFUNCTION("IMPORTRANGE(""https://docs.google.com/spreadsheets/d/1XL5vhW3sbDhbH9Cz0tuDiY8C3ctxq1tqvaCgkFb8cCA/edit?usp=sharing"",""อำนาจเจริญ!I292"")"),500)</f>
        <v>500</v>
      </c>
      <c r="J397" s="207">
        <f ca="1">IFERROR(__xludf.DUMMYFUNCTION("IMPORTRANGE(""https://docs.google.com/spreadsheets/d/1XL5vhW3sbDhbH9Cz0tuDiY8C3ctxq1tqvaCgkFb8cCA/edit?usp=sharing"",""อำนาจเจริญ!J292"")"),0)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IFERROR(__xludf.DUMMYFUNCTION("IMPORTRANGE(""https://docs.google.com/spreadsheets/d/1XL5vhW3sbDhbH9Cz0tuDiY8C3ctxq1tqvaCgkFb8cCA/edit?usp=sharing"",""อำนาจเจริญ!I293"")"),50)</f>
        <v>50</v>
      </c>
      <c r="J398" s="207">
        <f ca="1">IFERROR(__xludf.DUMMYFUNCTION("IMPORTRANGE(""https://docs.google.com/spreadsheets/d/1XL5vhW3sbDhbH9Cz0tuDiY8C3ctxq1tqvaCgkFb8cCA/edit?usp=sharing"",""อำนาจเจริญ!J293"")"),0)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IFERROR(__xludf.DUMMYFUNCTION("IMPORTRANGE(""https://docs.google.com/spreadsheets/d/1XL5vhW3sbDhbH9Cz0tuDiY8C3ctxq1tqvaCgkFb8cCA/edit?usp=sharing"",""อำนาจเจริญ!J294"")"),0)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IFERROR(__xludf.DUMMYFUNCTION("IMPORTRANGE(""https://docs.google.com/spreadsheets/d/1XL5vhW3sbDhbH9Cz0tuDiY8C3ctxq1tqvaCgkFb8cCA/edit?usp=sharing"",""อำนาจเจริญ!J295"")"),0)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IFERROR(__xludf.DUMMYFUNCTION("IMPORTRANGE(""https://docs.google.com/spreadsheets/d/1XL5vhW3sbDhbH9Cz0tuDiY8C3ctxq1tqvaCgkFb8cCA/edit?usp=sharing"",""อำนาจเจริญ!I296"")"),165)</f>
        <v>165</v>
      </c>
      <c r="J401" s="379">
        <f ca="1">IFERROR(__xludf.DUMMYFUNCTION("IMPORTRANGE(""https://docs.google.com/spreadsheets/d/1XL5vhW3sbDhbH9Cz0tuDiY8C3ctxq1tqvaCgkFb8cCA/edit?usp=sharing"",""อำนาจเจริญ!J296"")"),0)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IFERROR(__xludf.DUMMYFUNCTION("IMPORTRANGE(""https://docs.google.com/spreadsheets/d/1XL5vhW3sbDhbH9Cz0tuDiY8C3ctxq1tqvaCgkFb8cCA/edit?usp=sharing"",""อำนาจเจริญ!L296"")"),172290)</f>
        <v>172290</v>
      </c>
      <c r="M401" s="381"/>
      <c r="N401" s="381">
        <f ca="1">IFERROR(__xludf.DUMMYFUNCTION("IMPORTRANGE(""https://docs.google.com/spreadsheets/d/1XL5vhW3sbDhbH9Cz0tuDiY8C3ctxq1tqvaCgkFb8cCA/edit?usp=sharing"",""อำนาจเจริญ!M296"")"),0)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IFERROR(__xludf.DUMMYFUNCTION("IMPORTRANGE(""https://docs.google.com/spreadsheets/d/1XL5vhW3sbDhbH9Cz0tuDiY8C3ctxq1tqvaCgkFb8cCA/edit?usp=sharing"",""อำนาจเจริญ!I297"")"),55)</f>
        <v>55</v>
      </c>
      <c r="J402" s="379">
        <f ca="1">IFERROR(__xludf.DUMMYFUNCTION("IMPORTRANGE(""https://docs.google.com/spreadsheets/d/1XL5vhW3sbDhbH9Cz0tuDiY8C3ctxq1tqvaCgkFb8cCA/edit?usp=sharing"",""อำนาจเจริญ!J297"")"),0)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IFERROR(__xludf.DUMMYFUNCTION("IMPORTRANGE(""https://docs.google.com/spreadsheets/d/1XL5vhW3sbDhbH9Cz0tuDiY8C3ctxq1tqvaCgkFb8cCA/edit?usp=sharing"",""อำนาจเจริญ!L298"")"),0)</f>
        <v>0</v>
      </c>
      <c r="M403" s="172"/>
      <c r="N403" s="178">
        <f ca="1">IFERROR(__xludf.DUMMYFUNCTION("IMPORTRANGE(""https://docs.google.com/spreadsheets/d/1XL5vhW3sbDhbH9Cz0tuDiY8C3ctxq1tqvaCgkFb8cCA/edit?usp=sharing"",""อำนาจเจริญ!M298"")"),0)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IFERROR(__xludf.DUMMYFUNCTION("IMPORTRANGE(""https://docs.google.com/spreadsheets/d/1XL5vhW3sbDhbH9Cz0tuDiY8C3ctxq1tqvaCgkFb8cCA/edit?usp=sharing"",""อำนาจเจริญ!L299"")"),172290)</f>
        <v>172290</v>
      </c>
      <c r="M404" s="173"/>
      <c r="N404" s="178">
        <f ca="1">IFERROR(__xludf.DUMMYFUNCTION("IMPORTRANGE(""https://docs.google.com/spreadsheets/d/1XL5vhW3sbDhbH9Cz0tuDiY8C3ctxq1tqvaCgkFb8cCA/edit?usp=sharing"",""อำนาจเจริญ!M299"")"),0)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IFERROR(__xludf.DUMMYFUNCTION("IMPORTRANGE(""https://docs.google.com/spreadsheets/d/1XL5vhW3sbDhbH9Cz0tuDiY8C3ctxq1tqvaCgkFb8cCA/edit?usp=sharing"",""อำนาจเจริญ!L300"")"),0)</f>
        <v>0</v>
      </c>
      <c r="M405" s="178"/>
      <c r="N405" s="178">
        <f ca="1">IFERROR(__xludf.DUMMYFUNCTION("IMPORTRANGE(""https://docs.google.com/spreadsheets/d/1XL5vhW3sbDhbH9Cz0tuDiY8C3ctxq1tqvaCgkFb8cCA/edit?usp=sharing"",""อำนาจเจริญ!M300"")"),0)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IFERROR(__xludf.DUMMYFUNCTION("IMPORTRANGE(""https://docs.google.com/spreadsheets/d/1XL5vhW3sbDhbH9Cz0tuDiY8C3ctxq1tqvaCgkFb8cCA/edit?usp=sharing"",""อำนาจเจริญ!L301"")"),172290)</f>
        <v>172290</v>
      </c>
      <c r="M406" s="178"/>
      <c r="N406" s="178">
        <f ca="1">IFERROR(__xludf.DUMMYFUNCTION("IMPORTRANGE(""https://docs.google.com/spreadsheets/d/1XL5vhW3sbDhbH9Cz0tuDiY8C3ctxq1tqvaCgkFb8cCA/edit?usp=sharing"",""อำนาจเจริญ!M301"")"),0)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IFERROR(__xludf.DUMMYFUNCTION("IMPORTRANGE(""https://docs.google.com/spreadsheets/d/1XL5vhW3sbDhbH9Cz0tuDiY8C3ctxq1tqvaCgkFb8cCA/edit?usp=sharing"",""อำนาจเจริญ!M302"")"),0)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IFERROR(__xludf.DUMMYFUNCTION("IMPORTRANGE(""https://docs.google.com/spreadsheets/d/1XL5vhW3sbDhbH9Cz0tuDiY8C3ctxq1tqvaCgkFb8cCA/edit?usp=sharing"",""อำนาจเจริญ!M303"")"),0)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IFERROR(__xludf.DUMMYFUNCTION("IMPORTRANGE(""https://docs.google.com/spreadsheets/d/1XL5vhW3sbDhbH9Cz0tuDiY8C3ctxq1tqvaCgkFb8cCA/edit?usp=sharing"",""อำนาจเจริญ!M304"")"),0)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IFERROR(__xludf.DUMMYFUNCTION("IMPORTRANGE(""https://docs.google.com/spreadsheets/d/1XL5vhW3sbDhbH9Cz0tuDiY8C3ctxq1tqvaCgkFb8cCA/edit?usp=sharing"",""อำนาจเจริญ!M305"")"),0)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IFERROR(__xludf.DUMMYFUNCTION("IMPORTRANGE(""https://docs.google.com/spreadsheets/d/1XL5vhW3sbDhbH9Cz0tuDiY8C3ctxq1tqvaCgkFb8cCA/edit?usp=sharing"",""อำนาจเจริญ!J307"")"),0)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IFERROR(__xludf.DUMMYFUNCTION("IMPORTRANGE(""https://docs.google.com/spreadsheets/d/1XL5vhW3sbDhbH9Cz0tuDiY8C3ctxq1tqvaCgkFb8cCA/edit?usp=sharing"",""อำนาจเจริญ!J308"")"),1)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IFERROR(__xludf.DUMMYFUNCTION("IMPORTRANGE(""https://docs.google.com/spreadsheets/d/1XL5vhW3sbDhbH9Cz0tuDiY8C3ctxq1tqvaCgkFb8cCA/edit?usp=sharing"",""อำนาจเจริญ!J309"")"),1)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IFERROR(__xludf.DUMMYFUNCTION("IMPORTRANGE(""https://docs.google.com/spreadsheets/d/1XL5vhW3sbDhbH9Cz0tuDiY8C3ctxq1tqvaCgkFb8cCA/edit?usp=sharing"",""อำนาจเจริญ!J310"")"),1)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IFERROR(__xludf.DUMMYFUNCTION("IMPORTRANGE(""https://docs.google.com/spreadsheets/d/1XL5vhW3sbDhbH9Cz0tuDiY8C3ctxq1tqvaCgkFb8cCA/edit?usp=sharing"",""อำนาจเจริญ!I311"")"),55)</f>
        <v>55</v>
      </c>
      <c r="J416" s="210">
        <f ca="1">IFERROR(__xludf.DUMMYFUNCTION("IMPORTRANGE(""https://docs.google.com/spreadsheets/d/1XL5vhW3sbDhbH9Cz0tuDiY8C3ctxq1tqvaCgkFb8cCA/edit?usp=sharing"",""อำนาจเจริญ!J311"")"),0)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IFERROR(__xludf.DUMMYFUNCTION("IMPORTRANGE(""https://docs.google.com/spreadsheets/d/1XL5vhW3sbDhbH9Cz0tuDiY8C3ctxq1tqvaCgkFb8cCA/edit?usp=sharing"",""อำนาจเจริญ!I312"")"),10)</f>
        <v>10</v>
      </c>
      <c r="J417" s="400">
        <f ca="1">IFERROR(__xludf.DUMMYFUNCTION("IMPORTRANGE(""https://docs.google.com/spreadsheets/d/1XL5vhW3sbDhbH9Cz0tuDiY8C3ctxq1tqvaCgkFb8cCA/edit?usp=sharing"",""อำนาจเจริญ!J312"")"),0)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IFERROR(__xludf.DUMMYFUNCTION("IMPORTRANGE(""https://docs.google.com/spreadsheets/d/1XL5vhW3sbDhbH9Cz0tuDiY8C3ctxq1tqvaCgkFb8cCA/edit?usp=sharing"",""อำนาจเจริญ!I313"")"),30)</f>
        <v>30</v>
      </c>
      <c r="J418" s="401">
        <f ca="1">IFERROR(__xludf.DUMMYFUNCTION("IMPORTRANGE(""https://docs.google.com/spreadsheets/d/1XL5vhW3sbDhbH9Cz0tuDiY8C3ctxq1tqvaCgkFb8cCA/edit?usp=sharing"",""อำนาจเจริญ!J313"")"),0)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IFERROR(__xludf.DUMMYFUNCTION("IMPORTRANGE(""https://docs.google.com/spreadsheets/d/1XL5vhW3sbDhbH9Cz0tuDiY8C3ctxq1tqvaCgkFb8cCA/edit?usp=sharing"",""อำนาจเจริญ!I314"")"),10)</f>
        <v>10</v>
      </c>
      <c r="J419" s="402">
        <f ca="1">IFERROR(__xludf.DUMMYFUNCTION("IMPORTRANGE(""https://docs.google.com/spreadsheets/d/1XL5vhW3sbDhbH9Cz0tuDiY8C3ctxq1tqvaCgkFb8cCA/edit?usp=sharing"",""อำนาจเจริญ!J314"")"),0)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IFERROR(__xludf.DUMMYFUNCTION("IMPORTRANGE(""https://docs.google.com/spreadsheets/d/1XL5vhW3sbDhbH9Cz0tuDiY8C3ctxq1tqvaCgkFb8cCA/edit?usp=sharing"",""อำนาจเจริญ!I315"")"),10)</f>
        <v>10</v>
      </c>
      <c r="J420" s="402">
        <f ca="1">IFERROR(__xludf.DUMMYFUNCTION("IMPORTRANGE(""https://docs.google.com/spreadsheets/d/1XL5vhW3sbDhbH9Cz0tuDiY8C3ctxq1tqvaCgkFb8cCA/edit?usp=sharing"",""อำนาจเจริญ!J315"")"),0)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IFERROR(__xludf.DUMMYFUNCTION("IMPORTRANGE(""https://docs.google.com/spreadsheets/d/1XL5vhW3sbDhbH9Cz0tuDiY8C3ctxq1tqvaCgkFb8cCA/edit?usp=sharing"",""อำนาจเจริญ!I316"")"),25)</f>
        <v>25</v>
      </c>
      <c r="J421" s="400">
        <f ca="1">IFERROR(__xludf.DUMMYFUNCTION("IMPORTRANGE(""https://docs.google.com/spreadsheets/d/1XL5vhW3sbDhbH9Cz0tuDiY8C3ctxq1tqvaCgkFb8cCA/edit?usp=sharing"",""อำนาจเจริญ!J316"")"),0)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IFERROR(__xludf.DUMMYFUNCTION("IMPORTRANGE(""https://docs.google.com/spreadsheets/d/1XL5vhW3sbDhbH9Cz0tuDiY8C3ctxq1tqvaCgkFb8cCA/edit?usp=sharing"",""อำนาจเจริญ!I317"")"),75)</f>
        <v>75</v>
      </c>
      <c r="J422" s="401">
        <f ca="1">IFERROR(__xludf.DUMMYFUNCTION("IMPORTRANGE(""https://docs.google.com/spreadsheets/d/1XL5vhW3sbDhbH9Cz0tuDiY8C3ctxq1tqvaCgkFb8cCA/edit?usp=sharing"",""อำนาจเจริญ!J317"")"),0)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IFERROR(__xludf.DUMMYFUNCTION("IMPORTRANGE(""https://docs.google.com/spreadsheets/d/1XL5vhW3sbDhbH9Cz0tuDiY8C3ctxq1tqvaCgkFb8cCA/edit?usp=sharing"",""อำนาจเจริญ!I318"")"),25)</f>
        <v>25</v>
      </c>
      <c r="J423" s="402">
        <f ca="1">IFERROR(__xludf.DUMMYFUNCTION("IMPORTRANGE(""https://docs.google.com/spreadsheets/d/1XL5vhW3sbDhbH9Cz0tuDiY8C3ctxq1tqvaCgkFb8cCA/edit?usp=sharing"",""อำนาจเจริญ!J318"")"),0)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IFERROR(__xludf.DUMMYFUNCTION("IMPORTRANGE(""https://docs.google.com/spreadsheets/d/1XL5vhW3sbDhbH9Cz0tuDiY8C3ctxq1tqvaCgkFb8cCA/edit?usp=sharing"",""อำนาจเจริญ!I319"")"),25)</f>
        <v>25</v>
      </c>
      <c r="J424" s="402">
        <f ca="1">IFERROR(__xludf.DUMMYFUNCTION("IMPORTRANGE(""https://docs.google.com/spreadsheets/d/1XL5vhW3sbDhbH9Cz0tuDiY8C3ctxq1tqvaCgkFb8cCA/edit?usp=sharing"",""อำนาจเจริญ!J319"")"),0)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IFERROR(__xludf.DUMMYFUNCTION("IMPORTRANGE(""https://docs.google.com/spreadsheets/d/1XL5vhW3sbDhbH9Cz0tuDiY8C3ctxq1tqvaCgkFb8cCA/edit?usp=sharing"",""อำนาจเจริญ!I320"")"),25)</f>
        <v>25</v>
      </c>
      <c r="J425" s="402">
        <f ca="1">IFERROR(__xludf.DUMMYFUNCTION("IMPORTRANGE(""https://docs.google.com/spreadsheets/d/1XL5vhW3sbDhbH9Cz0tuDiY8C3ctxq1tqvaCgkFb8cCA/edit?usp=sharing"",""อำนาจเจริญ!J320"")"),0)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IFERROR(__xludf.DUMMYFUNCTION("IMPORTRANGE(""https://docs.google.com/spreadsheets/d/1XL5vhW3sbDhbH9Cz0tuDiY8C3ctxq1tqvaCgkFb8cCA/edit?usp=sharing"",""อำนาจเจริญ!I321"")"),20)</f>
        <v>20</v>
      </c>
      <c r="J426" s="400">
        <f ca="1">IFERROR(__xludf.DUMMYFUNCTION("IMPORTRANGE(""https://docs.google.com/spreadsheets/d/1XL5vhW3sbDhbH9Cz0tuDiY8C3ctxq1tqvaCgkFb8cCA/edit?usp=sharing"",""อำนาจเจริญ!J321"")"),0)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IFERROR(__xludf.DUMMYFUNCTION("IMPORTRANGE(""https://docs.google.com/spreadsheets/d/1XL5vhW3sbDhbH9Cz0tuDiY8C3ctxq1tqvaCgkFb8cCA/edit?usp=sharing"",""อำนาจเจริญ!I322"")"),60)</f>
        <v>60</v>
      </c>
      <c r="J427" s="401">
        <f ca="1">IFERROR(__xludf.DUMMYFUNCTION("IMPORTRANGE(""https://docs.google.com/spreadsheets/d/1XL5vhW3sbDhbH9Cz0tuDiY8C3ctxq1tqvaCgkFb8cCA/edit?usp=sharing"",""อำนาจเจริญ!J322"")"),0)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IFERROR(__xludf.DUMMYFUNCTION("IMPORTRANGE(""https://docs.google.com/spreadsheets/d/1XL5vhW3sbDhbH9Cz0tuDiY8C3ctxq1tqvaCgkFb8cCA/edit?usp=sharing"",""อำนาจเจริญ!I323"")"),20)</f>
        <v>20</v>
      </c>
      <c r="J428" s="402">
        <f ca="1">IFERROR(__xludf.DUMMYFUNCTION("IMPORTRANGE(""https://docs.google.com/spreadsheets/d/1XL5vhW3sbDhbH9Cz0tuDiY8C3ctxq1tqvaCgkFb8cCA/edit?usp=sharing"",""อำนาจเจริญ!J323"")"),0)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IFERROR(__xludf.DUMMYFUNCTION("IMPORTRANGE(""https://docs.google.com/spreadsheets/d/1XL5vhW3sbDhbH9Cz0tuDiY8C3ctxq1tqvaCgkFb8cCA/edit?usp=sharing"",""อำนาจเจริญ!I324"")"),20)</f>
        <v>20</v>
      </c>
      <c r="J429" s="402">
        <f ca="1">IFERROR(__xludf.DUMMYFUNCTION("IMPORTRANGE(""https://docs.google.com/spreadsheets/d/1XL5vhW3sbDhbH9Cz0tuDiY8C3ctxq1tqvaCgkFb8cCA/edit?usp=sharing"",""อำนาจเจริญ!J324"")"),0)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IFERROR(__xludf.DUMMYFUNCTION("IMPORTRANGE(""https://docs.google.com/spreadsheets/d/1XL5vhW3sbDhbH9Cz0tuDiY8C3ctxq1tqvaCgkFb8cCA/edit?usp=sharing"",""อำนาจเจริญ!I325"")"),35)</f>
        <v>35</v>
      </c>
      <c r="J430" s="400">
        <f ca="1">IFERROR(__xludf.DUMMYFUNCTION("IMPORTRANGE(""https://docs.google.com/spreadsheets/d/1XL5vhW3sbDhbH9Cz0tuDiY8C3ctxq1tqvaCgkFb8cCA/edit?usp=sharing"",""อำนาจเจริญ!J325"")"),0)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IFERROR(__xludf.DUMMYFUNCTION("IMPORTRANGE(""https://docs.google.com/spreadsheets/d/1XL5vhW3sbDhbH9Cz0tuDiY8C3ctxq1tqvaCgkFb8cCA/edit?usp=sharing"",""อำนาจเจริญ!I326"")"),10)</f>
        <v>10</v>
      </c>
      <c r="J431" s="402">
        <f ca="1">IFERROR(__xludf.DUMMYFUNCTION("IMPORTRANGE(""https://docs.google.com/spreadsheets/d/1XL5vhW3sbDhbH9Cz0tuDiY8C3ctxq1tqvaCgkFb8cCA/edit?usp=sharing"",""อำนาจเจริญ!J326"")"),0)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IFERROR(__xludf.DUMMYFUNCTION("IMPORTRANGE(""https://docs.google.com/spreadsheets/d/1XL5vhW3sbDhbH9Cz0tuDiY8C3ctxq1tqvaCgkFb8cCA/edit?usp=sharing"",""อำนาจเจริญ!I327"")"),25)</f>
        <v>25</v>
      </c>
      <c r="J432" s="402">
        <f ca="1">IFERROR(__xludf.DUMMYFUNCTION("IMPORTRANGE(""https://docs.google.com/spreadsheets/d/1XL5vhW3sbDhbH9Cz0tuDiY8C3ctxq1tqvaCgkFb8cCA/edit?usp=sharing"",""อำนาจเจริญ!J327"")"),0)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IFERROR(__xludf.DUMMYFUNCTION("IMPORTRANGE(""https://docs.google.com/spreadsheets/d/1XL5vhW3sbDhbH9Cz0tuDiY8C3ctxq1tqvaCgkFb8cCA/edit?usp=sharing"",""อำนาจเจริญ!J328"")"),0)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IFERROR(__xludf.DUMMYFUNCTION("IMPORTRANGE(""https://docs.google.com/spreadsheets/d/1XL5vhW3sbDhbH9Cz0tuDiY8C3ctxq1tqvaCgkFb8cCA/edit?usp=sharing"",""อำนาจเจริญ!J329"")"),0)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IFERROR(__xludf.DUMMYFUNCTION("IMPORTRANGE(""https://docs.google.com/spreadsheets/d/1XL5vhW3sbDhbH9Cz0tuDiY8C3ctxq1tqvaCgkFb8cCA/edit?usp=sharing"",""อำนาจเจริญ!I330"")"),15)</f>
        <v>15</v>
      </c>
      <c r="J435" s="418">
        <f ca="1">IFERROR(__xludf.DUMMYFUNCTION("IMPORTRANGE(""https://docs.google.com/spreadsheets/d/1XL5vhW3sbDhbH9Cz0tuDiY8C3ctxq1tqvaCgkFb8cCA/edit?usp=sharing"",""อำนาจเจริญ!J330"")"),0)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IFERROR(__xludf.DUMMYFUNCTION("IMPORTRANGE(""https://docs.google.com/spreadsheets/d/1XL5vhW3sbDhbH9Cz0tuDiY8C3ctxq1tqvaCgkFb8cCA/edit?usp=sharing"",""อำนาจเจริญ!L330"")"),83000)</f>
        <v>83000</v>
      </c>
      <c r="M435" s="420"/>
      <c r="N435" s="420">
        <f ca="1">IFERROR(__xludf.DUMMYFUNCTION("IMPORTRANGE(""https://docs.google.com/spreadsheets/d/1XL5vhW3sbDhbH9Cz0tuDiY8C3ctxq1tqvaCgkFb8cCA/edit?usp=sharing"",""อำนาจเจริญ!M330"")"),35940)</f>
        <v>35940</v>
      </c>
      <c r="O435" s="420">
        <f t="shared" ref="O435:O439" ca="1" si="114">+IF(L435&gt;0,N435*100/L435,0)</f>
        <v>43.30120481927711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IFERROR(__xludf.DUMMYFUNCTION("IMPORTRANGE(""https://docs.google.com/spreadsheets/d/1XL5vhW3sbDhbH9Cz0tuDiY8C3ctxq1tqvaCgkFb8cCA/edit?usp=sharing"",""อำนาจเจริญ!L331"")"),0)</f>
        <v>0</v>
      </c>
      <c r="M436" s="172"/>
      <c r="N436" s="178">
        <f ca="1">IFERROR(__xludf.DUMMYFUNCTION("IMPORTRANGE(""https://docs.google.com/spreadsheets/d/1XL5vhW3sbDhbH9Cz0tuDiY8C3ctxq1tqvaCgkFb8cCA/edit?usp=sharing"",""อำนาจเจริญ!M331"")"),0)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IFERROR(__xludf.DUMMYFUNCTION("IMPORTRANGE(""https://docs.google.com/spreadsheets/d/1XL5vhW3sbDhbH9Cz0tuDiY8C3ctxq1tqvaCgkFb8cCA/edit?usp=sharing"",""อำนาจเจริญ!L332"")"),83000)</f>
        <v>83000</v>
      </c>
      <c r="M437" s="173"/>
      <c r="N437" s="178">
        <f ca="1">IFERROR(__xludf.DUMMYFUNCTION("IMPORTRANGE(""https://docs.google.com/spreadsheets/d/1XL5vhW3sbDhbH9Cz0tuDiY8C3ctxq1tqvaCgkFb8cCA/edit?usp=sharing"",""อำนาจเจริญ!M332"")"),35940)</f>
        <v>35940</v>
      </c>
      <c r="O437" s="178">
        <f t="shared" ca="1" si="114"/>
        <v>43.30120481927711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IFERROR(__xludf.DUMMYFUNCTION("IMPORTRANGE(""https://docs.google.com/spreadsheets/d/1XL5vhW3sbDhbH9Cz0tuDiY8C3ctxq1tqvaCgkFb8cCA/edit?usp=sharing"",""อำนาจเจริญ!L333"")"),0)</f>
        <v>0</v>
      </c>
      <c r="M438" s="178"/>
      <c r="N438" s="178">
        <f ca="1">IFERROR(__xludf.DUMMYFUNCTION("IMPORTRANGE(""https://docs.google.com/spreadsheets/d/1XL5vhW3sbDhbH9Cz0tuDiY8C3ctxq1tqvaCgkFb8cCA/edit?usp=sharing"",""อำนาจเจริญ!M333"")"),0)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IFERROR(__xludf.DUMMYFUNCTION("IMPORTRANGE(""https://docs.google.com/spreadsheets/d/1XL5vhW3sbDhbH9Cz0tuDiY8C3ctxq1tqvaCgkFb8cCA/edit?usp=sharing"",""อำนาจเจริญ!L334"")"),83000)</f>
        <v>83000</v>
      </c>
      <c r="M439" s="178"/>
      <c r="N439" s="178">
        <f ca="1">IFERROR(__xludf.DUMMYFUNCTION("IMPORTRANGE(""https://docs.google.com/spreadsheets/d/1XL5vhW3sbDhbH9Cz0tuDiY8C3ctxq1tqvaCgkFb8cCA/edit?usp=sharing"",""อำนาจเจริญ!M334"")"),35940)</f>
        <v>35940</v>
      </c>
      <c r="O439" s="178">
        <f t="shared" ca="1" si="114"/>
        <v>43.30120481927711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IFERROR(__xludf.DUMMYFUNCTION("IMPORTRANGE(""https://docs.google.com/spreadsheets/d/1XL5vhW3sbDhbH9Cz0tuDiY8C3ctxq1tqvaCgkFb8cCA/edit?usp=sharing"",""อำนาจเจริญ!M335"")"),22140)</f>
        <v>22140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IFERROR(__xludf.DUMMYFUNCTION("IMPORTRANGE(""https://docs.google.com/spreadsheets/d/1XL5vhW3sbDhbH9Cz0tuDiY8C3ctxq1tqvaCgkFb8cCA/edit?usp=sharing"",""อำนาจเจริญ!M336"")"),0)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IFERROR(__xludf.DUMMYFUNCTION("IMPORTRANGE(""https://docs.google.com/spreadsheets/d/1XL5vhW3sbDhbH9Cz0tuDiY8C3ctxq1tqvaCgkFb8cCA/edit?usp=sharing"",""อำนาจเจริญ!M337"")"),0)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IFERROR(__xludf.DUMMYFUNCTION("IMPORTRANGE(""https://docs.google.com/spreadsheets/d/1XL5vhW3sbDhbH9Cz0tuDiY8C3ctxq1tqvaCgkFb8cCA/edit?usp=sharing"",""อำนาจเจริญ!M338"")"),13800)</f>
        <v>13800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IFERROR(__xludf.DUMMYFUNCTION("IMPORTRANGE(""https://docs.google.com/spreadsheets/d/1XL5vhW3sbDhbH9Cz0tuDiY8C3ctxq1tqvaCgkFb8cCA/edit?usp=sharing"",""อำนาจเจริญ!J340"")"),0)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IFERROR(__xludf.DUMMYFUNCTION("IMPORTRANGE(""https://docs.google.com/spreadsheets/d/1XL5vhW3sbDhbH9Cz0tuDiY8C3ctxq1tqvaCgkFb8cCA/edit?usp=sharing"",""อำนาจเจริญ!J341"")"),1)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IFERROR(__xludf.DUMMYFUNCTION("IMPORTRANGE(""https://docs.google.com/spreadsheets/d/1XL5vhW3sbDhbH9Cz0tuDiY8C3ctxq1tqvaCgkFb8cCA/edit?usp=sharing"",""อำนาจเจริญ!J342"")"),1)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IFERROR(__xludf.DUMMYFUNCTION("IMPORTRANGE(""https://docs.google.com/spreadsheets/d/1XL5vhW3sbDhbH9Cz0tuDiY8C3ctxq1tqvaCgkFb8cCA/edit?usp=sharing"",""อำนาจเจริญ!J343"")"),1)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IFERROR(__xludf.DUMMYFUNCTION("IMPORTRANGE(""https://docs.google.com/spreadsheets/d/1XL5vhW3sbDhbH9Cz0tuDiY8C3ctxq1tqvaCgkFb8cCA/edit?usp=sharing"",""อำนาจเจริญ!I344"")"),15)</f>
        <v>15</v>
      </c>
      <c r="J449" s="210">
        <f ca="1">IFERROR(__xludf.DUMMYFUNCTION("IMPORTRANGE(""https://docs.google.com/spreadsheets/d/1XL5vhW3sbDhbH9Cz0tuDiY8C3ctxq1tqvaCgkFb8cCA/edit?usp=sharing"",""อำนาจเจริญ!J344"")"),0)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IFERROR(__xludf.DUMMYFUNCTION("IMPORTRANGE(""https://docs.google.com/spreadsheets/d/1XL5vhW3sbDhbH9Cz0tuDiY8C3ctxq1tqvaCgkFb8cCA/edit?usp=sharing"",""อำนาจเจริญ!I345"")"),15)</f>
        <v>15</v>
      </c>
      <c r="J450" s="198">
        <f ca="1">IFERROR(__xludf.DUMMYFUNCTION("IMPORTRANGE(""https://docs.google.com/spreadsheets/d/1XL5vhW3sbDhbH9Cz0tuDiY8C3ctxq1tqvaCgkFb8cCA/edit?usp=sharing"",""อำนาจเจริญ!J345"")"),0)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IFERROR(__xludf.DUMMYFUNCTION("IMPORTRANGE(""https://docs.google.com/spreadsheets/d/1XL5vhW3sbDhbH9Cz0tuDiY8C3ctxq1tqvaCgkFb8cCA/edit?usp=sharing"",""อำนาจเจริญ!I346"")"),0)</f>
        <v>0</v>
      </c>
      <c r="J451" s="197">
        <f ca="1">IFERROR(__xludf.DUMMYFUNCTION("IMPORTRANGE(""https://docs.google.com/spreadsheets/d/1XL5vhW3sbDhbH9Cz0tuDiY8C3ctxq1tqvaCgkFb8cCA/edit?usp=sharing"",""อำนาจเจริญ!J346"")"),0)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IFERROR(__xludf.DUMMYFUNCTION("IMPORTRANGE(""https://docs.google.com/spreadsheets/d/1XL5vhW3sbDhbH9Cz0tuDiY8C3ctxq1tqvaCgkFb8cCA/edit?usp=sharing"",""อำนาจเจริญ!I347"")"),0)</f>
        <v>0</v>
      </c>
      <c r="J452" s="197">
        <f ca="1">IFERROR(__xludf.DUMMYFUNCTION("IMPORTRANGE(""https://docs.google.com/spreadsheets/d/1XL5vhW3sbDhbH9Cz0tuDiY8C3ctxq1tqvaCgkFb8cCA/edit?usp=sharing"",""อำนาจเจริญ!J347"")"),0)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IFERROR(__xludf.DUMMYFUNCTION("IMPORTRANGE(""https://docs.google.com/spreadsheets/d/1XL5vhW3sbDhbH9Cz0tuDiY8C3ctxq1tqvaCgkFb8cCA/edit?usp=sharing"",""อำนาจเจริญ!J348"")"),0)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IFERROR(__xludf.DUMMYFUNCTION("IMPORTRANGE(""https://docs.google.com/spreadsheets/d/1XL5vhW3sbDhbH9Cz0tuDiY8C3ctxq1tqvaCgkFb8cCA/edit?usp=sharing"",""อำนาจเจริญ!J349"")"),0)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IFERROR(__xludf.DUMMYFUNCTION("IMPORTRANGE(""https://docs.google.com/spreadsheets/d/1XL5vhW3sbDhbH9Cz0tuDiY8C3ctxq1tqvaCgkFb8cCA/edit?usp=sharing"",""อำนาจเจริญ!I350"")"),11861)</f>
        <v>11861</v>
      </c>
      <c r="J455" s="379">
        <f ca="1">IFERROR(__xludf.DUMMYFUNCTION("IMPORTRANGE(""https://docs.google.com/spreadsheets/d/1XL5vhW3sbDhbH9Cz0tuDiY8C3ctxq1tqvaCgkFb8cCA/edit?usp=sharing"",""อำนาจเจริญ!J350"")"),0)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IFERROR(__xludf.DUMMYFUNCTION("IMPORTRANGE(""https://docs.google.com/spreadsheets/d/1XL5vhW3sbDhbH9Cz0tuDiY8C3ctxq1tqvaCgkFb8cCA/edit?usp=sharing"",""อำนาจเจริญ!L350"")"),173484)</f>
        <v>173484</v>
      </c>
      <c r="M455" s="381"/>
      <c r="N455" s="381">
        <f ca="1">IFERROR(__xludf.DUMMYFUNCTION("IMPORTRANGE(""https://docs.google.com/spreadsheets/d/1XL5vhW3sbDhbH9Cz0tuDiY8C3ctxq1tqvaCgkFb8cCA/edit?usp=sharing"",""อำนาจเจริญ!M350"")"),2920)</f>
        <v>2920</v>
      </c>
      <c r="O455" s="381">
        <f t="shared" ref="O455:O459" ca="1" si="116">+IF(L455&gt;0,N455*100/L455,0)</f>
        <v>1.6831523368149224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IFERROR(__xludf.DUMMYFUNCTION("IMPORTRANGE(""https://docs.google.com/spreadsheets/d/1XL5vhW3sbDhbH9Cz0tuDiY8C3ctxq1tqvaCgkFb8cCA/edit?usp=sharing"",""อำนาจเจริญ!L351"")"),0)</f>
        <v>0</v>
      </c>
      <c r="M456" s="172"/>
      <c r="N456" s="178">
        <f ca="1">IFERROR(__xludf.DUMMYFUNCTION("IMPORTRANGE(""https://docs.google.com/spreadsheets/d/1XL5vhW3sbDhbH9Cz0tuDiY8C3ctxq1tqvaCgkFb8cCA/edit?usp=sharing"",""อำนาจเจริญ!M351"")"),0)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IFERROR(__xludf.DUMMYFUNCTION("IMPORTRANGE(""https://docs.google.com/spreadsheets/d/1XL5vhW3sbDhbH9Cz0tuDiY8C3ctxq1tqvaCgkFb8cCA/edit?usp=sharing"",""อำนาจเจริญ!L352"")"),173484)</f>
        <v>173484</v>
      </c>
      <c r="M457" s="173"/>
      <c r="N457" s="178">
        <f ca="1">IFERROR(__xludf.DUMMYFUNCTION("IMPORTRANGE(""https://docs.google.com/spreadsheets/d/1XL5vhW3sbDhbH9Cz0tuDiY8C3ctxq1tqvaCgkFb8cCA/edit?usp=sharing"",""อำนาจเจริญ!M352"")"),2920)</f>
        <v>2920</v>
      </c>
      <c r="O457" s="178">
        <f t="shared" ca="1" si="116"/>
        <v>1.6831523368149224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IFERROR(__xludf.DUMMYFUNCTION("IMPORTRANGE(""https://docs.google.com/spreadsheets/d/1XL5vhW3sbDhbH9Cz0tuDiY8C3ctxq1tqvaCgkFb8cCA/edit?usp=sharing"",""อำนาจเจริญ!L353"")"),0)</f>
        <v>0</v>
      </c>
      <c r="M458" s="178"/>
      <c r="N458" s="178">
        <f ca="1">IFERROR(__xludf.DUMMYFUNCTION("IMPORTRANGE(""https://docs.google.com/spreadsheets/d/1XL5vhW3sbDhbH9Cz0tuDiY8C3ctxq1tqvaCgkFb8cCA/edit?usp=sharing"",""อำนาจเจริญ!M353"")"),0)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IFERROR(__xludf.DUMMYFUNCTION("IMPORTRANGE(""https://docs.google.com/spreadsheets/d/1XL5vhW3sbDhbH9Cz0tuDiY8C3ctxq1tqvaCgkFb8cCA/edit?usp=sharing"",""อำนาจเจริญ!L354"")"),173484)</f>
        <v>173484</v>
      </c>
      <c r="M459" s="178"/>
      <c r="N459" s="178">
        <f ca="1">IFERROR(__xludf.DUMMYFUNCTION("IMPORTRANGE(""https://docs.google.com/spreadsheets/d/1XL5vhW3sbDhbH9Cz0tuDiY8C3ctxq1tqvaCgkFb8cCA/edit?usp=sharing"",""อำนาจเจริญ!M354"")"),2920)</f>
        <v>2920</v>
      </c>
      <c r="O459" s="178">
        <f t="shared" ca="1" si="116"/>
        <v>1.6831523368149224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IFERROR(__xludf.DUMMYFUNCTION("IMPORTRANGE(""https://docs.google.com/spreadsheets/d/1XL5vhW3sbDhbH9Cz0tuDiY8C3ctxq1tqvaCgkFb8cCA/edit?usp=sharing"",""อำนาจเจริญ!M355"")"),0)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IFERROR(__xludf.DUMMYFUNCTION("IMPORTRANGE(""https://docs.google.com/spreadsheets/d/1XL5vhW3sbDhbH9Cz0tuDiY8C3ctxq1tqvaCgkFb8cCA/edit?usp=sharing"",""อำนาจเจริญ!M356"")"),0)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IFERROR(__xludf.DUMMYFUNCTION("IMPORTRANGE(""https://docs.google.com/spreadsheets/d/1XL5vhW3sbDhbH9Cz0tuDiY8C3ctxq1tqvaCgkFb8cCA/edit?usp=sharing"",""อำนาจเจริญ!M357"")"),0)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IFERROR(__xludf.DUMMYFUNCTION("IMPORTRANGE(""https://docs.google.com/spreadsheets/d/1XL5vhW3sbDhbH9Cz0tuDiY8C3ctxq1tqvaCgkFb8cCA/edit?usp=sharing"",""อำนาจเจริญ!M358"")"),2920)</f>
        <v>2920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IFERROR(__xludf.DUMMYFUNCTION("IMPORTRANGE(""https://docs.google.com/spreadsheets/d/1XL5vhW3sbDhbH9Cz0tuDiY8C3ctxq1tqvaCgkFb8cCA/edit?usp=sharing"",""อำนาจเจริญ!I359"")"),11861)</f>
        <v>11861</v>
      </c>
      <c r="J464" s="276">
        <f ca="1">IFERROR(__xludf.DUMMYFUNCTION("IMPORTRANGE(""https://docs.google.com/spreadsheets/d/1XL5vhW3sbDhbH9Cz0tuDiY8C3ctxq1tqvaCgkFb8cCA/edit?usp=sharing"",""อำนาจเจริญ!J359"")"),0)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IFERROR(__xludf.DUMMYFUNCTION("IMPORTRANGE(""https://docs.google.com/spreadsheets/d/1XL5vhW3sbDhbH9Cz0tuDiY8C3ctxq1tqvaCgkFb8cCA/edit?usp=sharing"",""อำนาจเจริญ!I360"")"),11861)</f>
        <v>11861</v>
      </c>
      <c r="J465" s="428">
        <f ca="1">IFERROR(__xludf.DUMMYFUNCTION("IMPORTRANGE(""https://docs.google.com/spreadsheets/d/1XL5vhW3sbDhbH9Cz0tuDiY8C3ctxq1tqvaCgkFb8cCA/edit?usp=sharing"",""อำนาจเจริญ!J360"")"),13512)</f>
        <v>13512</v>
      </c>
      <c r="K465" s="211">
        <f t="shared" ca="1" si="117"/>
        <v>113.91956833319281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IFERROR(__xludf.DUMMYFUNCTION("IMPORTRANGE(""https://docs.google.com/spreadsheets/d/1XL5vhW3sbDhbH9Cz0tuDiY8C3ctxq1tqvaCgkFb8cCA/edit?usp=sharing"",""อำนาจเจริญ!I361"")"),3403)</f>
        <v>3403</v>
      </c>
      <c r="J466" s="428">
        <f ca="1">IFERROR(__xludf.DUMMYFUNCTION("IMPORTRANGE(""https://docs.google.com/spreadsheets/d/1XL5vhW3sbDhbH9Cz0tuDiY8C3ctxq1tqvaCgkFb8cCA/edit?usp=sharing"",""อำนาจเจริญ!J361"")"),3405)</f>
        <v>3405</v>
      </c>
      <c r="K466" s="211">
        <f t="shared" ca="1" si="117"/>
        <v>100.05877167205406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IFERROR(__xludf.DUMMYFUNCTION("IMPORTRANGE(""https://docs.google.com/spreadsheets/d/1XL5vhW3sbDhbH9Cz0tuDiY8C3ctxq1tqvaCgkFb8cCA/edit?usp=sharing"",""อำนาจเจริญ!I362"")"),0)</f>
        <v>0</v>
      </c>
      <c r="J467" s="198">
        <f ca="1">IFERROR(__xludf.DUMMYFUNCTION("IMPORTRANGE(""https://docs.google.com/spreadsheets/d/1XL5vhW3sbDhbH9Cz0tuDiY8C3ctxq1tqvaCgkFb8cCA/edit?usp=sharing"",""อำนาจเจริญ!J362"")"),10197)</f>
        <v>10197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IFERROR(__xludf.DUMMYFUNCTION("IMPORTRANGE(""https://docs.google.com/spreadsheets/d/1XL5vhW3sbDhbH9Cz0tuDiY8C3ctxq1tqvaCgkFb8cCA/edit?usp=sharing"",""อำนาจเจริญ!I363"")"),0)</f>
        <v>0</v>
      </c>
      <c r="J468" s="198">
        <f ca="1">IFERROR(__xludf.DUMMYFUNCTION("IMPORTRANGE(""https://docs.google.com/spreadsheets/d/1XL5vhW3sbDhbH9Cz0tuDiY8C3ctxq1tqvaCgkFb8cCA/edit?usp=sharing"",""อำนาจเจริญ!J363"")"),2544)</f>
        <v>2544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IFERROR(__xludf.DUMMYFUNCTION("IMPORTRANGE(""https://docs.google.com/spreadsheets/d/1XL5vhW3sbDhbH9Cz0tuDiY8C3ctxq1tqvaCgkFb8cCA/edit?usp=sharing"",""อำนาจเจริญ!I364"")"),0)</f>
        <v>0</v>
      </c>
      <c r="J469" s="198">
        <f ca="1">IFERROR(__xludf.DUMMYFUNCTION("IMPORTRANGE(""https://docs.google.com/spreadsheets/d/1XL5vhW3sbDhbH9Cz0tuDiY8C3ctxq1tqvaCgkFb8cCA/edit?usp=sharing"",""อำนาจเจริญ!J364"")"),3120)</f>
        <v>3120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IFERROR(__xludf.DUMMYFUNCTION("IMPORTRANGE(""https://docs.google.com/spreadsheets/d/1XL5vhW3sbDhbH9Cz0tuDiY8C3ctxq1tqvaCgkFb8cCA/edit?usp=sharing"",""อำนาจเจริญ!I365"")"),0)</f>
        <v>0</v>
      </c>
      <c r="J470" s="198">
        <f ca="1">IFERROR(__xludf.DUMMYFUNCTION("IMPORTRANGE(""https://docs.google.com/spreadsheets/d/1XL5vhW3sbDhbH9Cz0tuDiY8C3ctxq1tqvaCgkFb8cCA/edit?usp=sharing"",""อำนาจเจริญ!J365"")"),804)</f>
        <v>804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IFERROR(__xludf.DUMMYFUNCTION("IMPORTRANGE(""https://docs.google.com/spreadsheets/d/1XL5vhW3sbDhbH9Cz0tuDiY8C3ctxq1tqvaCgkFb8cCA/edit?usp=sharing"",""อำนาจเจริญ!I366"")"),0)</f>
        <v>0</v>
      </c>
      <c r="J471" s="198">
        <f ca="1">IFERROR(__xludf.DUMMYFUNCTION("IMPORTRANGE(""https://docs.google.com/spreadsheets/d/1XL5vhW3sbDhbH9Cz0tuDiY8C3ctxq1tqvaCgkFb8cCA/edit?usp=sharing"",""อำนาจเจริญ!J366"")"),195)</f>
        <v>195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IFERROR(__xludf.DUMMYFUNCTION("IMPORTRANGE(""https://docs.google.com/spreadsheets/d/1XL5vhW3sbDhbH9Cz0tuDiY8C3ctxq1tqvaCgkFb8cCA/edit?usp=sharing"",""อำนาจเจริญ!I367"")"),0)</f>
        <v>0</v>
      </c>
      <c r="J472" s="198">
        <f ca="1">IFERROR(__xludf.DUMMYFUNCTION("IMPORTRANGE(""https://docs.google.com/spreadsheets/d/1XL5vhW3sbDhbH9Cz0tuDiY8C3ctxq1tqvaCgkFb8cCA/edit?usp=sharing"",""อำนาจเจริญ!J367"")"),57)</f>
        <v>57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IFERROR(__xludf.DUMMYFUNCTION("IMPORTRANGE(""https://docs.google.com/spreadsheets/d/1XL5vhW3sbDhbH9Cz0tuDiY8C3ctxq1tqvaCgkFb8cCA/edit?usp=sharing"",""อำนาจเจริญ!I368"")"),11861)</f>
        <v>11861</v>
      </c>
      <c r="J473" s="428">
        <f ca="1">IFERROR(__xludf.DUMMYFUNCTION("IMPORTRANGE(""https://docs.google.com/spreadsheets/d/1XL5vhW3sbDhbH9Cz0tuDiY8C3ctxq1tqvaCgkFb8cCA/edit?usp=sharing"",""อำนาจเจริญ!J368"")"),0)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IFERROR(__xludf.DUMMYFUNCTION("IMPORTRANGE(""https://docs.google.com/spreadsheets/d/1XL5vhW3sbDhbH9Cz0tuDiY8C3ctxq1tqvaCgkFb8cCA/edit?usp=sharing"",""อำนาจเจริญ!I369"")"),3403)</f>
        <v>3403</v>
      </c>
      <c r="J474" s="428">
        <f ca="1">IFERROR(__xludf.DUMMYFUNCTION("IMPORTRANGE(""https://docs.google.com/spreadsheets/d/1XL5vhW3sbDhbH9Cz0tuDiY8C3ctxq1tqvaCgkFb8cCA/edit?usp=sharing"",""อำนาจเจริญ!J369"")"),0)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IFERROR(__xludf.DUMMYFUNCTION("IMPORTRANGE(""https://docs.google.com/spreadsheets/d/1XL5vhW3sbDhbH9Cz0tuDiY8C3ctxq1tqvaCgkFb8cCA/edit?usp=sharing"",""อำนาจเจริญ!I370"")"),0)</f>
        <v>0</v>
      </c>
      <c r="J475" s="198">
        <f ca="1">IFERROR(__xludf.DUMMYFUNCTION("IMPORTRANGE(""https://docs.google.com/spreadsheets/d/1XL5vhW3sbDhbH9Cz0tuDiY8C3ctxq1tqvaCgkFb8cCA/edit?usp=sharing"",""อำนาจเจริญ!J370"")"),0)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IFERROR(__xludf.DUMMYFUNCTION("IMPORTRANGE(""https://docs.google.com/spreadsheets/d/1XL5vhW3sbDhbH9Cz0tuDiY8C3ctxq1tqvaCgkFb8cCA/edit?usp=sharing"",""อำนาจเจริญ!I371"")"),0)</f>
        <v>0</v>
      </c>
      <c r="J476" s="198">
        <f ca="1">IFERROR(__xludf.DUMMYFUNCTION("IMPORTRANGE(""https://docs.google.com/spreadsheets/d/1XL5vhW3sbDhbH9Cz0tuDiY8C3ctxq1tqvaCgkFb8cCA/edit?usp=sharing"",""อำนาจเจริญ!J371"")"),0)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IFERROR(__xludf.DUMMYFUNCTION("IMPORTRANGE(""https://docs.google.com/spreadsheets/d/1XL5vhW3sbDhbH9Cz0tuDiY8C3ctxq1tqvaCgkFb8cCA/edit?usp=sharing"",""อำนาจเจริญ!I372"")"),0)</f>
        <v>0</v>
      </c>
      <c r="J477" s="198">
        <f ca="1">IFERROR(__xludf.DUMMYFUNCTION("IMPORTRANGE(""https://docs.google.com/spreadsheets/d/1XL5vhW3sbDhbH9Cz0tuDiY8C3ctxq1tqvaCgkFb8cCA/edit?usp=sharing"",""อำนาจเจริญ!J372"")"),0)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IFERROR(__xludf.DUMMYFUNCTION("IMPORTRANGE(""https://docs.google.com/spreadsheets/d/1XL5vhW3sbDhbH9Cz0tuDiY8C3ctxq1tqvaCgkFb8cCA/edit?usp=sharing"",""อำนาจเจริญ!I373"")"),0)</f>
        <v>0</v>
      </c>
      <c r="J478" s="198">
        <f ca="1">IFERROR(__xludf.DUMMYFUNCTION("IMPORTRANGE(""https://docs.google.com/spreadsheets/d/1XL5vhW3sbDhbH9Cz0tuDiY8C3ctxq1tqvaCgkFb8cCA/edit?usp=sharing"",""อำนาจเจริญ!J373"")"),0)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IFERROR(__xludf.DUMMYFUNCTION("IMPORTRANGE(""https://docs.google.com/spreadsheets/d/1XL5vhW3sbDhbH9Cz0tuDiY8C3ctxq1tqvaCgkFb8cCA/edit?usp=sharing"",""อำนาจเจริญ!I374"")"),0)</f>
        <v>0</v>
      </c>
      <c r="J479" s="198">
        <f ca="1">IFERROR(__xludf.DUMMYFUNCTION("IMPORTRANGE(""https://docs.google.com/spreadsheets/d/1XL5vhW3sbDhbH9Cz0tuDiY8C3ctxq1tqvaCgkFb8cCA/edit?usp=sharing"",""อำนาจเจริญ!J374"")"),0)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IFERROR(__xludf.DUMMYFUNCTION("IMPORTRANGE(""https://docs.google.com/spreadsheets/d/1XL5vhW3sbDhbH9Cz0tuDiY8C3ctxq1tqvaCgkFb8cCA/edit?usp=sharing"",""อำนาจเจริญ!I375"")"),0)</f>
        <v>0</v>
      </c>
      <c r="J480" s="198">
        <f ca="1">IFERROR(__xludf.DUMMYFUNCTION("IMPORTRANGE(""https://docs.google.com/spreadsheets/d/1XL5vhW3sbDhbH9Cz0tuDiY8C3ctxq1tqvaCgkFb8cCA/edit?usp=sharing"",""อำนาจเจริญ!J375"")"),0)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IFERROR(__xludf.DUMMYFUNCTION("IMPORTRANGE(""https://docs.google.com/spreadsheets/d/1XL5vhW3sbDhbH9Cz0tuDiY8C3ctxq1tqvaCgkFb8cCA/edit?usp=sharing"",""อำนาจเจริญ!I376"")"),11861)</f>
        <v>11861</v>
      </c>
      <c r="J481" s="428">
        <f ca="1">IFERROR(__xludf.DUMMYFUNCTION("IMPORTRANGE(""https://docs.google.com/spreadsheets/d/1XL5vhW3sbDhbH9Cz0tuDiY8C3ctxq1tqvaCgkFb8cCA/edit?usp=sharing"",""อำนาจเจริญ!J376"")"),0)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IFERROR(__xludf.DUMMYFUNCTION("IMPORTRANGE(""https://docs.google.com/spreadsheets/d/1XL5vhW3sbDhbH9Cz0tuDiY8C3ctxq1tqvaCgkFb8cCA/edit?usp=sharing"",""อำนาจเจริญ!I377"")"),3403)</f>
        <v>3403</v>
      </c>
      <c r="J482" s="428">
        <f ca="1">IFERROR(__xludf.DUMMYFUNCTION("IMPORTRANGE(""https://docs.google.com/spreadsheets/d/1XL5vhW3sbDhbH9Cz0tuDiY8C3ctxq1tqvaCgkFb8cCA/edit?usp=sharing"",""อำนาจเจริญ!J377"")"),0)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IFERROR(__xludf.DUMMYFUNCTION("IMPORTRANGE(""https://docs.google.com/spreadsheets/d/1XL5vhW3sbDhbH9Cz0tuDiY8C3ctxq1tqvaCgkFb8cCA/edit?usp=sharing"",""อำนาจเจริญ!I378"")"),0)</f>
        <v>0</v>
      </c>
      <c r="J483" s="198">
        <f ca="1">IFERROR(__xludf.DUMMYFUNCTION("IMPORTRANGE(""https://docs.google.com/spreadsheets/d/1XL5vhW3sbDhbH9Cz0tuDiY8C3ctxq1tqvaCgkFb8cCA/edit?usp=sharing"",""อำนาจเจริญ!J378"")"),0)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IFERROR(__xludf.DUMMYFUNCTION("IMPORTRANGE(""https://docs.google.com/spreadsheets/d/1XL5vhW3sbDhbH9Cz0tuDiY8C3ctxq1tqvaCgkFb8cCA/edit?usp=sharing"",""อำนาจเจริญ!I379"")"),0)</f>
        <v>0</v>
      </c>
      <c r="J484" s="198">
        <f ca="1">IFERROR(__xludf.DUMMYFUNCTION("IMPORTRANGE(""https://docs.google.com/spreadsheets/d/1XL5vhW3sbDhbH9Cz0tuDiY8C3ctxq1tqvaCgkFb8cCA/edit?usp=sharing"",""อำนาจเจริญ!J379"")"),0)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IFERROR(__xludf.DUMMYFUNCTION("IMPORTRANGE(""https://docs.google.com/spreadsheets/d/1XL5vhW3sbDhbH9Cz0tuDiY8C3ctxq1tqvaCgkFb8cCA/edit?usp=sharing"",""อำนาจเจริญ!I380"")"),0)</f>
        <v>0</v>
      </c>
      <c r="J485" s="198">
        <f ca="1">IFERROR(__xludf.DUMMYFUNCTION("IMPORTRANGE(""https://docs.google.com/spreadsheets/d/1XL5vhW3sbDhbH9Cz0tuDiY8C3ctxq1tqvaCgkFb8cCA/edit?usp=sharing"",""อำนาจเจริญ!J380"")"),0)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IFERROR(__xludf.DUMMYFUNCTION("IMPORTRANGE(""https://docs.google.com/spreadsheets/d/1XL5vhW3sbDhbH9Cz0tuDiY8C3ctxq1tqvaCgkFb8cCA/edit?usp=sharing"",""อำนาจเจริญ!I381"")"),0)</f>
        <v>0</v>
      </c>
      <c r="J486" s="198">
        <f ca="1">IFERROR(__xludf.DUMMYFUNCTION("IMPORTRANGE(""https://docs.google.com/spreadsheets/d/1XL5vhW3sbDhbH9Cz0tuDiY8C3ctxq1tqvaCgkFb8cCA/edit?usp=sharing"",""อำนาจเจริญ!J381"")"),0)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IFERROR(__xludf.DUMMYFUNCTION("IMPORTRANGE(""https://docs.google.com/spreadsheets/d/1XL5vhW3sbDhbH9Cz0tuDiY8C3ctxq1tqvaCgkFb8cCA/edit?usp=sharing"",""อำนาจเจริญ!I382"")"),0)</f>
        <v>0</v>
      </c>
      <c r="J487" s="428">
        <f ca="1">IFERROR(__xludf.DUMMYFUNCTION("IMPORTRANGE(""https://docs.google.com/spreadsheets/d/1XL5vhW3sbDhbH9Cz0tuDiY8C3ctxq1tqvaCgkFb8cCA/edit?usp=sharing"",""อำนาจเจริญ!J382"")"),0)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IFERROR(__xludf.DUMMYFUNCTION("IMPORTRANGE(""https://docs.google.com/spreadsheets/d/1XL5vhW3sbDhbH9Cz0tuDiY8C3ctxq1tqvaCgkFb8cCA/edit?usp=sharing"",""อำนาจเจริญ!I383"")"),0)</f>
        <v>0</v>
      </c>
      <c r="J488" s="428">
        <f ca="1">IFERROR(__xludf.DUMMYFUNCTION("IMPORTRANGE(""https://docs.google.com/spreadsheets/d/1XL5vhW3sbDhbH9Cz0tuDiY8C3ctxq1tqvaCgkFb8cCA/edit?usp=sharing"",""อำนาจเจริญ!J383"")"),0)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IFERROR(__xludf.DUMMYFUNCTION("IMPORTRANGE(""https://docs.google.com/spreadsheets/d/1XL5vhW3sbDhbH9Cz0tuDiY8C3ctxq1tqvaCgkFb8cCA/edit?usp=sharing"",""อำนาจเจริญ!I384"")"),0)</f>
        <v>0</v>
      </c>
      <c r="J489" s="198">
        <f ca="1">IFERROR(__xludf.DUMMYFUNCTION("IMPORTRANGE(""https://docs.google.com/spreadsheets/d/1XL5vhW3sbDhbH9Cz0tuDiY8C3ctxq1tqvaCgkFb8cCA/edit?usp=sharing"",""อำนาจเจริญ!J384"")"),0)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IFERROR(__xludf.DUMMYFUNCTION("IMPORTRANGE(""https://docs.google.com/spreadsheets/d/1XL5vhW3sbDhbH9Cz0tuDiY8C3ctxq1tqvaCgkFb8cCA/edit?usp=sharing"",""อำนาจเจริญ!I385"")"),0)</f>
        <v>0</v>
      </c>
      <c r="J490" s="198">
        <f ca="1">IFERROR(__xludf.DUMMYFUNCTION("IMPORTRANGE(""https://docs.google.com/spreadsheets/d/1XL5vhW3sbDhbH9Cz0tuDiY8C3ctxq1tqvaCgkFb8cCA/edit?usp=sharing"",""อำนาจเจริญ!J385"")"),0)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IFERROR(__xludf.DUMMYFUNCTION("IMPORTRANGE(""https://docs.google.com/spreadsheets/d/1XL5vhW3sbDhbH9Cz0tuDiY8C3ctxq1tqvaCgkFb8cCA/edit?usp=sharing"",""อำนาจเจริญ!I386"")"),0)</f>
        <v>0</v>
      </c>
      <c r="J491" s="198">
        <f ca="1">IFERROR(__xludf.DUMMYFUNCTION("IMPORTRANGE(""https://docs.google.com/spreadsheets/d/1XL5vhW3sbDhbH9Cz0tuDiY8C3ctxq1tqvaCgkFb8cCA/edit?usp=sharing"",""อำนาจเจริญ!J386"")"),0)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IFERROR(__xludf.DUMMYFUNCTION("IMPORTRANGE(""https://docs.google.com/spreadsheets/d/1XL5vhW3sbDhbH9Cz0tuDiY8C3ctxq1tqvaCgkFb8cCA/edit?usp=sharing"",""อำนาจเจริญ!I387"")"),0)</f>
        <v>0</v>
      </c>
      <c r="J492" s="198">
        <f ca="1">IFERROR(__xludf.DUMMYFUNCTION("IMPORTRANGE(""https://docs.google.com/spreadsheets/d/1XL5vhW3sbDhbH9Cz0tuDiY8C3ctxq1tqvaCgkFb8cCA/edit?usp=sharing"",""อำนาจเจริญ!J387"")"),0)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IFERROR(__xludf.DUMMYFUNCTION("IMPORTRANGE(""https://docs.google.com/spreadsheets/d/1XL5vhW3sbDhbH9Cz0tuDiY8C3ctxq1tqvaCgkFb8cCA/edit?usp=sharing"",""อำนาจเจริญ!I388"")"),0)</f>
        <v>0</v>
      </c>
      <c r="J493" s="198">
        <f ca="1">IFERROR(__xludf.DUMMYFUNCTION("IMPORTRANGE(""https://docs.google.com/spreadsheets/d/1XL5vhW3sbDhbH9Cz0tuDiY8C3ctxq1tqvaCgkFb8cCA/edit?usp=sharing"",""อำนาจเจริญ!J388"")"),0)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IFERROR(__xludf.DUMMYFUNCTION("IMPORTRANGE(""https://docs.google.com/spreadsheets/d/1XL5vhW3sbDhbH9Cz0tuDiY8C3ctxq1tqvaCgkFb8cCA/edit?usp=sharing"",""อำนาจเจริญ!I389"")"),0)</f>
        <v>0</v>
      </c>
      <c r="J494" s="444">
        <f ca="1">IFERROR(__xludf.DUMMYFUNCTION("IMPORTRANGE(""https://docs.google.com/spreadsheets/d/1XL5vhW3sbDhbH9Cz0tuDiY8C3ctxq1tqvaCgkFb8cCA/edit?usp=sharing"",""อำนาจเจริญ!J389"")"),0)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IFERROR(__xludf.DUMMYFUNCTION("IMPORTRANGE(""https://docs.google.com/spreadsheets/d/1XL5vhW3sbDhbH9Cz0tuDiY8C3ctxq1tqvaCgkFb8cCA/edit?usp=sharing"",""อำนาจเจริญ!I390"")"),0)</f>
        <v>0</v>
      </c>
      <c r="J495" s="444">
        <f ca="1">IFERROR(__xludf.DUMMYFUNCTION("IMPORTRANGE(""https://docs.google.com/spreadsheets/d/1XL5vhW3sbDhbH9Cz0tuDiY8C3ctxq1tqvaCgkFb8cCA/edit?usp=sharing"",""อำนาจเจริญ!J390"")"),0)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IFERROR(__xludf.DUMMYFUNCTION("IMPORTRANGE(""https://docs.google.com/spreadsheets/d/1XL5vhW3sbDhbH9Cz0tuDiY8C3ctxq1tqvaCgkFb8cCA/edit?usp=sharing"",""อำนาจเจริญ!I391"")"),0)</f>
        <v>0</v>
      </c>
      <c r="J496" s="444">
        <f ca="1">IFERROR(__xludf.DUMMYFUNCTION("IMPORTRANGE(""https://docs.google.com/spreadsheets/d/1XL5vhW3sbDhbH9Cz0tuDiY8C3ctxq1tqvaCgkFb8cCA/edit?usp=sharing"",""อำนาจเจริญ!J391"")"),0)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IFERROR(__xludf.DUMMYFUNCTION("IMPORTRANGE(""https://docs.google.com/spreadsheets/d/1XL5vhW3sbDhbH9Cz0tuDiY8C3ctxq1tqvaCgkFb8cCA/edit?usp=sharing"",""อำนาจเจริญ!I392"")"),1404)</f>
        <v>1404</v>
      </c>
      <c r="J497" s="451">
        <f ca="1">IFERROR(__xludf.DUMMYFUNCTION("IMPORTRANGE(""https://docs.google.com/spreadsheets/d/1XL5vhW3sbDhbH9Cz0tuDiY8C3ctxq1tqvaCgkFb8cCA/edit?usp=sharing"",""อำนาจเจริญ!J392"")"),462)</f>
        <v>462</v>
      </c>
      <c r="K497" s="452">
        <f t="shared" ca="1" si="117"/>
        <v>32.905982905982903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IFERROR(__xludf.DUMMYFUNCTION("IMPORTRANGE(""https://docs.google.com/spreadsheets/d/1XL5vhW3sbDhbH9Cz0tuDiY8C3ctxq1tqvaCgkFb8cCA/edit?usp=sharing"",""อำนาจเจริญ!I393"")"),1404)</f>
        <v>1404</v>
      </c>
      <c r="J498" s="428">
        <f ca="1">IFERROR(__xludf.DUMMYFUNCTION("IMPORTRANGE(""https://docs.google.com/spreadsheets/d/1XL5vhW3sbDhbH9Cz0tuDiY8C3ctxq1tqvaCgkFb8cCA/edit?usp=sharing"",""อำนาจเจริญ!J393"")"),462)</f>
        <v>462</v>
      </c>
      <c r="K498" s="171">
        <f t="shared" ca="1" si="117"/>
        <v>32.905982905982903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IFERROR(__xludf.DUMMYFUNCTION("IMPORTRANGE(""https://docs.google.com/spreadsheets/d/1XL5vhW3sbDhbH9Cz0tuDiY8C3ctxq1tqvaCgkFb8cCA/edit?usp=sharing"",""อำนาจเจริญ!I394"")"),120)</f>
        <v>120</v>
      </c>
      <c r="J499" s="428">
        <f ca="1">IFERROR(__xludf.DUMMYFUNCTION("IMPORTRANGE(""https://docs.google.com/spreadsheets/d/1XL5vhW3sbDhbH9Cz0tuDiY8C3ctxq1tqvaCgkFb8cCA/edit?usp=sharing"",""อำนาจเจริญ!J394"")"),41)</f>
        <v>41</v>
      </c>
      <c r="K499" s="211">
        <f t="shared" ca="1" si="117"/>
        <v>34.166666666666664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IFERROR(__xludf.DUMMYFUNCTION("IMPORTRANGE(""https://docs.google.com/spreadsheets/d/1XL5vhW3sbDhbH9Cz0tuDiY8C3ctxq1tqvaCgkFb8cCA/edit?usp=sharing"",""อำนาจเจริญ!I395"")"),0)</f>
        <v>0</v>
      </c>
      <c r="J500" s="170">
        <f ca="1">IFERROR(__xludf.DUMMYFUNCTION("IMPORTRANGE(""https://docs.google.com/spreadsheets/d/1XL5vhW3sbDhbH9Cz0tuDiY8C3ctxq1tqvaCgkFb8cCA/edit?usp=sharing"",""อำนาจเจริญ!J395"")"),461)</f>
        <v>461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IFERROR(__xludf.DUMMYFUNCTION("IMPORTRANGE(""https://docs.google.com/spreadsheets/d/1XL5vhW3sbDhbH9Cz0tuDiY8C3ctxq1tqvaCgkFb8cCA/edit?usp=sharing"",""อำนาจเจริญ!I396"")"),0)</f>
        <v>0</v>
      </c>
      <c r="J501" s="170">
        <f ca="1">IFERROR(__xludf.DUMMYFUNCTION("IMPORTRANGE(""https://docs.google.com/spreadsheets/d/1XL5vhW3sbDhbH9Cz0tuDiY8C3ctxq1tqvaCgkFb8cCA/edit?usp=sharing"",""อำนาจเจริญ!J396"")"),31)</f>
        <v>31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IFERROR(__xludf.DUMMYFUNCTION("IMPORTRANGE(""https://docs.google.com/spreadsheets/d/1XL5vhW3sbDhbH9Cz0tuDiY8C3ctxq1tqvaCgkFb8cCA/edit?usp=sharing"",""อำนาจเจริญ!I397"")"),0)</f>
        <v>0</v>
      </c>
      <c r="J502" s="198">
        <f ca="1">IFERROR(__xludf.DUMMYFUNCTION("IMPORTRANGE(""https://docs.google.com/spreadsheets/d/1XL5vhW3sbDhbH9Cz0tuDiY8C3ctxq1tqvaCgkFb8cCA/edit?usp=sharing"",""อำนาจเจริญ!J397"")"),461)</f>
        <v>461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IFERROR(__xludf.DUMMYFUNCTION("IMPORTRANGE(""https://docs.google.com/spreadsheets/d/1XL5vhW3sbDhbH9Cz0tuDiY8C3ctxq1tqvaCgkFb8cCA/edit?usp=sharing"",""อำนาจเจริญ!I398"")"),0)</f>
        <v>0</v>
      </c>
      <c r="J503" s="207">
        <f ca="1">IFERROR(__xludf.DUMMYFUNCTION("IMPORTRANGE(""https://docs.google.com/spreadsheets/d/1XL5vhW3sbDhbH9Cz0tuDiY8C3ctxq1tqvaCgkFb8cCA/edit?usp=sharing"",""อำนาจเจริญ!J398"")"),31)</f>
        <v>31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IFERROR(__xludf.DUMMYFUNCTION("IMPORTRANGE(""https://docs.google.com/spreadsheets/d/1XL5vhW3sbDhbH9Cz0tuDiY8C3ctxq1tqvaCgkFb8cCA/edit?usp=sharing"",""อำนาจเจริญ!I399"")"),0)</f>
        <v>0</v>
      </c>
      <c r="J504" s="198">
        <f ca="1">IFERROR(__xludf.DUMMYFUNCTION("IMPORTRANGE(""https://docs.google.com/spreadsheets/d/1XL5vhW3sbDhbH9Cz0tuDiY8C3ctxq1tqvaCgkFb8cCA/edit?usp=sharing"",""อำนาจเจริญ!J399"")"),0)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IFERROR(__xludf.DUMMYFUNCTION("IMPORTRANGE(""https://docs.google.com/spreadsheets/d/1XL5vhW3sbDhbH9Cz0tuDiY8C3ctxq1tqvaCgkFb8cCA/edit?usp=sharing"",""อำนาจเจริญ!I400"")"),0)</f>
        <v>0</v>
      </c>
      <c r="J505" s="207">
        <f ca="1">IFERROR(__xludf.DUMMYFUNCTION("IMPORTRANGE(""https://docs.google.com/spreadsheets/d/1XL5vhW3sbDhbH9Cz0tuDiY8C3ctxq1tqvaCgkFb8cCA/edit?usp=sharing"",""อำนาจเจริญ!J400"")"),0)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IFERROR(__xludf.DUMMYFUNCTION("IMPORTRANGE(""https://docs.google.com/spreadsheets/d/1XL5vhW3sbDhbH9Cz0tuDiY8C3ctxq1tqvaCgkFb8cCA/edit?usp=sharing"",""อำนาจเจริญ!I401"")"),0)</f>
        <v>0</v>
      </c>
      <c r="J506" s="198">
        <f ca="1">IFERROR(__xludf.DUMMYFUNCTION("IMPORTRANGE(""https://docs.google.com/spreadsheets/d/1XL5vhW3sbDhbH9Cz0tuDiY8C3ctxq1tqvaCgkFb8cCA/edit?usp=sharing"",""อำนาจเจริญ!J401"")"),0)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IFERROR(__xludf.DUMMYFUNCTION("IMPORTRANGE(""https://docs.google.com/spreadsheets/d/1XL5vhW3sbDhbH9Cz0tuDiY8C3ctxq1tqvaCgkFb8cCA/edit?usp=sharing"",""อำนาจเจริญ!I402"")"),0)</f>
        <v>0</v>
      </c>
      <c r="J507" s="207">
        <f ca="1">IFERROR(__xludf.DUMMYFUNCTION("IMPORTRANGE(""https://docs.google.com/spreadsheets/d/1XL5vhW3sbDhbH9Cz0tuDiY8C3ctxq1tqvaCgkFb8cCA/edit?usp=sharing"",""อำนาจเจริญ!J402"")"),0)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IFERROR(__xludf.DUMMYFUNCTION("IMPORTRANGE(""https://docs.google.com/spreadsheets/d/1XL5vhW3sbDhbH9Cz0tuDiY8C3ctxq1tqvaCgkFb8cCA/edit?usp=sharing"",""อำนาจเจริญ!I403"")"),0)</f>
        <v>0</v>
      </c>
      <c r="J508" s="170">
        <f ca="1">IFERROR(__xludf.DUMMYFUNCTION("IMPORTRANGE(""https://docs.google.com/spreadsheets/d/1XL5vhW3sbDhbH9Cz0tuDiY8C3ctxq1tqvaCgkFb8cCA/edit?usp=sharing"",""อำนาจเจริญ!J403"")"),1)</f>
        <v>1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IFERROR(__xludf.DUMMYFUNCTION("IMPORTRANGE(""https://docs.google.com/spreadsheets/d/1XL5vhW3sbDhbH9Cz0tuDiY8C3ctxq1tqvaCgkFb8cCA/edit?usp=sharing"",""อำนาจเจริญ!I404"")"),0)</f>
        <v>0</v>
      </c>
      <c r="J509" s="170">
        <f ca="1">IFERROR(__xludf.DUMMYFUNCTION("IMPORTRANGE(""https://docs.google.com/spreadsheets/d/1XL5vhW3sbDhbH9Cz0tuDiY8C3ctxq1tqvaCgkFb8cCA/edit?usp=sharing"",""อำนาจเจริญ!J404"")"),10)</f>
        <v>10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IFERROR(__xludf.DUMMYFUNCTION("IMPORTRANGE(""https://docs.google.com/spreadsheets/d/1XL5vhW3sbDhbH9Cz0tuDiY8C3ctxq1tqvaCgkFb8cCA/edit?usp=sharing"",""อำนาจเจริญ!I405"")"),0)</f>
        <v>0</v>
      </c>
      <c r="J510" s="207">
        <f ca="1">IFERROR(__xludf.DUMMYFUNCTION("IMPORTRANGE(""https://docs.google.com/spreadsheets/d/1XL5vhW3sbDhbH9Cz0tuDiY8C3ctxq1tqvaCgkFb8cCA/edit?usp=sharing"",""อำนาจเจริญ!J405"")"),0)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IFERROR(__xludf.DUMMYFUNCTION("IMPORTRANGE(""https://docs.google.com/spreadsheets/d/1XL5vhW3sbDhbH9Cz0tuDiY8C3ctxq1tqvaCgkFb8cCA/edit?usp=sharing"",""อำนาจเจริญ!I406"")"),0)</f>
        <v>0</v>
      </c>
      <c r="J511" s="207">
        <f ca="1">IFERROR(__xludf.DUMMYFUNCTION("IMPORTRANGE(""https://docs.google.com/spreadsheets/d/1XL5vhW3sbDhbH9Cz0tuDiY8C3ctxq1tqvaCgkFb8cCA/edit?usp=sharing"",""อำนาจเจริญ!J406"")"),10)</f>
        <v>10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IFERROR(__xludf.DUMMYFUNCTION("IMPORTRANGE(""https://docs.google.com/spreadsheets/d/1XL5vhW3sbDhbH9Cz0tuDiY8C3ctxq1tqvaCgkFb8cCA/edit?usp=sharing"",""อำนาจเจริญ!I407"")"),0)</f>
        <v>0</v>
      </c>
      <c r="J512" s="207">
        <f ca="1">IFERROR(__xludf.DUMMYFUNCTION("IMPORTRANGE(""https://docs.google.com/spreadsheets/d/1XL5vhW3sbDhbH9Cz0tuDiY8C3ctxq1tqvaCgkFb8cCA/edit?usp=sharing"",""อำนาจเจริญ!J407"")"),1)</f>
        <v>1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IFERROR(__xludf.DUMMYFUNCTION("IMPORTRANGE(""https://docs.google.com/spreadsheets/d/1XL5vhW3sbDhbH9Cz0tuDiY8C3ctxq1tqvaCgkFb8cCA/edit?usp=sharing"",""อำนาจเจริญ!I408"")"),0)</f>
        <v>0</v>
      </c>
      <c r="J513" s="207">
        <f ca="1">IFERROR(__xludf.DUMMYFUNCTION("IMPORTRANGE(""https://docs.google.com/spreadsheets/d/1XL5vhW3sbDhbH9Cz0tuDiY8C3ctxq1tqvaCgkFb8cCA/edit?usp=sharing"",""อำนาจเจริญ!J408"")"),0)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IFERROR(__xludf.DUMMYFUNCTION("IMPORTRANGE(""https://docs.google.com/spreadsheets/d/1XL5vhW3sbDhbH9Cz0tuDiY8C3ctxq1tqvaCgkFb8cCA/edit?usp=sharing"",""อำนาจเจริญ!I409"")"),0)</f>
        <v>0</v>
      </c>
      <c r="J514" s="207">
        <f ca="1">IFERROR(__xludf.DUMMYFUNCTION("IMPORTRANGE(""https://docs.google.com/spreadsheets/d/1XL5vhW3sbDhbH9Cz0tuDiY8C3ctxq1tqvaCgkFb8cCA/edit?usp=sharing"",""อำนาจเจริญ!J409"")"),0)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IFERROR(__xludf.DUMMYFUNCTION("IMPORTRANGE(""https://docs.google.com/spreadsheets/d/1XL5vhW3sbDhbH9Cz0tuDiY8C3ctxq1tqvaCgkFb8cCA/edit?usp=sharing"",""อำนาจเจริญ!I410"")"),0)</f>
        <v>0</v>
      </c>
      <c r="J515" s="207">
        <f ca="1">IFERROR(__xludf.DUMMYFUNCTION("IMPORTRANGE(""https://docs.google.com/spreadsheets/d/1XL5vhW3sbDhbH9Cz0tuDiY8C3ctxq1tqvaCgkFb8cCA/edit?usp=sharing"",""อำนาจเจริญ!J410"")"),0)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IFERROR(__xludf.DUMMYFUNCTION("IMPORTRANGE(""https://docs.google.com/spreadsheets/d/1XL5vhW3sbDhbH9Cz0tuDiY8C3ctxq1tqvaCgkFb8cCA/edit?usp=sharing"",""อำนาจเจริญ!I411"")"),0)</f>
        <v>0</v>
      </c>
      <c r="J516" s="276">
        <f ca="1">IFERROR(__xludf.DUMMYFUNCTION("IMPORTRANGE(""https://docs.google.com/spreadsheets/d/1XL5vhW3sbDhbH9Cz0tuDiY8C3ctxq1tqvaCgkFb8cCA/edit?usp=sharing"",""อำนาจเจริญ!J411"")"),0)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IFERROR(__xludf.DUMMYFUNCTION("IMPORTRANGE(""https://docs.google.com/spreadsheets/d/1XL5vhW3sbDhbH9Cz0tuDiY8C3ctxq1tqvaCgkFb8cCA/edit?usp=sharing"",""อำนาจเจริญ!I412"")"),0)</f>
        <v>0</v>
      </c>
      <c r="J517" s="292">
        <f ca="1">IFERROR(__xludf.DUMMYFUNCTION("IMPORTRANGE(""https://docs.google.com/spreadsheets/d/1XL5vhW3sbDhbH9Cz0tuDiY8C3ctxq1tqvaCgkFb8cCA/edit?usp=sharing"",""อำนาจเจริญ!J412"")"),0)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IFERROR(__xludf.DUMMYFUNCTION("IMPORTRANGE(""https://docs.google.com/spreadsheets/d/1XL5vhW3sbDhbH9Cz0tuDiY8C3ctxq1tqvaCgkFb8cCA/edit?usp=sharing"",""อำนาจเจริญ!I413"")"),0)</f>
        <v>0</v>
      </c>
      <c r="J518" s="292">
        <f ca="1">IFERROR(__xludf.DUMMYFUNCTION("IMPORTRANGE(""https://docs.google.com/spreadsheets/d/1XL5vhW3sbDhbH9Cz0tuDiY8C3ctxq1tqvaCgkFb8cCA/edit?usp=sharing"",""อำนาจเจริญ!J413"")"),0)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IFERROR(__xludf.DUMMYFUNCTION("IMPORTRANGE(""https://docs.google.com/spreadsheets/d/1XL5vhW3sbDhbH9Cz0tuDiY8C3ctxq1tqvaCgkFb8cCA/edit?usp=sharing"",""อำนาจเจริญ!I414"")"),0)</f>
        <v>0</v>
      </c>
      <c r="J519" s="197">
        <f ca="1">IFERROR(__xludf.DUMMYFUNCTION("IMPORTRANGE(""https://docs.google.com/spreadsheets/d/1XL5vhW3sbDhbH9Cz0tuDiY8C3ctxq1tqvaCgkFb8cCA/edit?usp=sharing"",""อำนาจเจริญ!J414"")"),0)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IFERROR(__xludf.DUMMYFUNCTION("IMPORTRANGE(""https://docs.google.com/spreadsheets/d/1XL5vhW3sbDhbH9Cz0tuDiY8C3ctxq1tqvaCgkFb8cCA/edit?usp=sharing"",""อำนาจเจริญ!I415"")"),0)</f>
        <v>0</v>
      </c>
      <c r="J520" s="197">
        <f ca="1">IFERROR(__xludf.DUMMYFUNCTION("IMPORTRANGE(""https://docs.google.com/spreadsheets/d/1XL5vhW3sbDhbH9Cz0tuDiY8C3ctxq1tqvaCgkFb8cCA/edit?usp=sharing"",""อำนาจเจริญ!J415"")"),0)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IFERROR(__xludf.DUMMYFUNCTION("IMPORTRANGE(""https://docs.google.com/spreadsheets/d/1XL5vhW3sbDhbH9Cz0tuDiY8C3ctxq1tqvaCgkFb8cCA/edit?usp=sharing"",""อำนาจเจริญ!I416"")"),0)</f>
        <v>0</v>
      </c>
      <c r="J521" s="197">
        <f ca="1">IFERROR(__xludf.DUMMYFUNCTION("IMPORTRANGE(""https://docs.google.com/spreadsheets/d/1XL5vhW3sbDhbH9Cz0tuDiY8C3ctxq1tqvaCgkFb8cCA/edit?usp=sharing"",""อำนาจเจริญ!J416"")"),0)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IFERROR(__xludf.DUMMYFUNCTION("IMPORTRANGE(""https://docs.google.com/spreadsheets/d/1XL5vhW3sbDhbH9Cz0tuDiY8C3ctxq1tqvaCgkFb8cCA/edit?usp=sharing"",""อำนาจเจริญ!I417"")"),0)</f>
        <v>0</v>
      </c>
      <c r="J522" s="197">
        <f ca="1">IFERROR(__xludf.DUMMYFUNCTION("IMPORTRANGE(""https://docs.google.com/spreadsheets/d/1XL5vhW3sbDhbH9Cz0tuDiY8C3ctxq1tqvaCgkFb8cCA/edit?usp=sharing"",""อำนาจเจริญ!J417"")"),0)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IFERROR(__xludf.DUMMYFUNCTION("IMPORTRANGE(""https://docs.google.com/spreadsheets/d/1XL5vhW3sbDhbH9Cz0tuDiY8C3ctxq1tqvaCgkFb8cCA/edit?usp=sharing"",""อำนาจเจริญ!I418"")"),0)</f>
        <v>0</v>
      </c>
      <c r="J523" s="197">
        <f ca="1">IFERROR(__xludf.DUMMYFUNCTION("IMPORTRANGE(""https://docs.google.com/spreadsheets/d/1XL5vhW3sbDhbH9Cz0tuDiY8C3ctxq1tqvaCgkFb8cCA/edit?usp=sharing"",""อำนาจเจริญ!J418"")"),0)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IFERROR(__xludf.DUMMYFUNCTION("IMPORTRANGE(""https://docs.google.com/spreadsheets/d/1XL5vhW3sbDhbH9Cz0tuDiY8C3ctxq1tqvaCgkFb8cCA/edit?usp=sharing"",""อำนาจเจริญ!I419"")"),0)</f>
        <v>0</v>
      </c>
      <c r="J524" s="197">
        <f ca="1">IFERROR(__xludf.DUMMYFUNCTION("IMPORTRANGE(""https://docs.google.com/spreadsheets/d/1XL5vhW3sbDhbH9Cz0tuDiY8C3ctxq1tqvaCgkFb8cCA/edit?usp=sharing"",""อำนาจเจริญ!J419"")"),0)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IFERROR(__xludf.DUMMYFUNCTION("IMPORTRANGE(""https://docs.google.com/spreadsheets/d/1XL5vhW3sbDhbH9Cz0tuDiY8C3ctxq1tqvaCgkFb8cCA/edit?usp=sharing"",""อำนาจเจริญ!I420"")"),0)</f>
        <v>0</v>
      </c>
      <c r="J525" s="292">
        <f ca="1">IFERROR(__xludf.DUMMYFUNCTION("IMPORTRANGE(""https://docs.google.com/spreadsheets/d/1XL5vhW3sbDhbH9Cz0tuDiY8C3ctxq1tqvaCgkFb8cCA/edit?usp=sharing"",""อำนาจเจริญ!J420"")"),0)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IFERROR(__xludf.DUMMYFUNCTION("IMPORTRANGE(""https://docs.google.com/spreadsheets/d/1XL5vhW3sbDhbH9Cz0tuDiY8C3ctxq1tqvaCgkFb8cCA/edit?usp=sharing"",""อำนาจเจริญ!I421"")"),0)</f>
        <v>0</v>
      </c>
      <c r="J526" s="292">
        <f ca="1">IFERROR(__xludf.DUMMYFUNCTION("IMPORTRANGE(""https://docs.google.com/spreadsheets/d/1XL5vhW3sbDhbH9Cz0tuDiY8C3ctxq1tqvaCgkFb8cCA/edit?usp=sharing"",""อำนาจเจริญ!J421"")"),0)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IFERROR(__xludf.DUMMYFUNCTION("IMPORTRANGE(""https://docs.google.com/spreadsheets/d/1XL5vhW3sbDhbH9Cz0tuDiY8C3ctxq1tqvaCgkFb8cCA/edit?usp=sharing"",""อำนาจเจริญ!I422"")"),0)</f>
        <v>0</v>
      </c>
      <c r="J527" s="207">
        <f ca="1">IFERROR(__xludf.DUMMYFUNCTION("IMPORTRANGE(""https://docs.google.com/spreadsheets/d/1XL5vhW3sbDhbH9Cz0tuDiY8C3ctxq1tqvaCgkFb8cCA/edit?usp=sharing"",""อำนาจเจริญ!J422"")"),0)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IFERROR(__xludf.DUMMYFUNCTION("IMPORTRANGE(""https://docs.google.com/spreadsheets/d/1XL5vhW3sbDhbH9Cz0tuDiY8C3ctxq1tqvaCgkFb8cCA/edit?usp=sharing"",""อำนาจเจริญ!I423"")"),0)</f>
        <v>0</v>
      </c>
      <c r="J528" s="207">
        <f ca="1">IFERROR(__xludf.DUMMYFUNCTION("IMPORTRANGE(""https://docs.google.com/spreadsheets/d/1XL5vhW3sbDhbH9Cz0tuDiY8C3ctxq1tqvaCgkFb8cCA/edit?usp=sharing"",""อำนาจเจริญ!J423"")"),0)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IFERROR(__xludf.DUMMYFUNCTION("IMPORTRANGE(""https://docs.google.com/spreadsheets/d/1XL5vhW3sbDhbH9Cz0tuDiY8C3ctxq1tqvaCgkFb8cCA/edit?usp=sharing"",""อำนาจเจริญ!I424"")"),0)</f>
        <v>0</v>
      </c>
      <c r="J529" s="207">
        <f ca="1">IFERROR(__xludf.DUMMYFUNCTION("IMPORTRANGE(""https://docs.google.com/spreadsheets/d/1XL5vhW3sbDhbH9Cz0tuDiY8C3ctxq1tqvaCgkFb8cCA/edit?usp=sharing"",""อำนาจเจริญ!J424"")"),0)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IFERROR(__xludf.DUMMYFUNCTION("IMPORTRANGE(""https://docs.google.com/spreadsheets/d/1XL5vhW3sbDhbH9Cz0tuDiY8C3ctxq1tqvaCgkFb8cCA/edit?usp=sharing"",""อำนาจเจริญ!I425"")"),0)</f>
        <v>0</v>
      </c>
      <c r="J530" s="207">
        <f ca="1">IFERROR(__xludf.DUMMYFUNCTION("IMPORTRANGE(""https://docs.google.com/spreadsheets/d/1XL5vhW3sbDhbH9Cz0tuDiY8C3ctxq1tqvaCgkFb8cCA/edit?usp=sharing"",""อำนาจเจริญ!J425"")"),0)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IFERROR(__xludf.DUMMYFUNCTION("IMPORTRANGE(""https://docs.google.com/spreadsheets/d/1XL5vhW3sbDhbH9Cz0tuDiY8C3ctxq1tqvaCgkFb8cCA/edit?usp=sharing"",""อำนาจเจริญ!I426"")"),0)</f>
        <v>0</v>
      </c>
      <c r="J531" s="207">
        <f ca="1">IFERROR(__xludf.DUMMYFUNCTION("IMPORTRANGE(""https://docs.google.com/spreadsheets/d/1XL5vhW3sbDhbH9Cz0tuDiY8C3ctxq1tqvaCgkFb8cCA/edit?usp=sharing"",""อำนาจเจริญ!J426"")"),0)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IFERROR(__xludf.DUMMYFUNCTION("IMPORTRANGE(""https://docs.google.com/spreadsheets/d/1XL5vhW3sbDhbH9Cz0tuDiY8C3ctxq1tqvaCgkFb8cCA/edit?usp=sharing"",""อำนาจเจริญ!I427"")"),0)</f>
        <v>0</v>
      </c>
      <c r="J532" s="474">
        <f ca="1">IFERROR(__xludf.DUMMYFUNCTION("IMPORTRANGE(""https://docs.google.com/spreadsheets/d/1XL5vhW3sbDhbH9Cz0tuDiY8C3ctxq1tqvaCgkFb8cCA/edit?usp=sharing"",""อำนาจเจริญ!J427"")"),0)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IFERROR(__xludf.DUMMYFUNCTION("IMPORTRANGE(""https://docs.google.com/spreadsheets/d/1XL5vhW3sbDhbH9Cz0tuDiY8C3ctxq1tqvaCgkFb8cCA/edit?usp=sharing"",""อำนาจเจริญ!I428"")"),22)</f>
        <v>22</v>
      </c>
      <c r="J533" s="418">
        <f ca="1">IFERROR(__xludf.DUMMYFUNCTION("IMPORTRANGE(""https://docs.google.com/spreadsheets/d/1XL5vhW3sbDhbH9Cz0tuDiY8C3ctxq1tqvaCgkFb8cCA/edit?usp=sharing"",""อำนาจเจริญ!J428"")"),22)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IFERROR(__xludf.DUMMYFUNCTION("IMPORTRANGE(""https://docs.google.com/spreadsheets/d/1XL5vhW3sbDhbH9Cz0tuDiY8C3ctxq1tqvaCgkFb8cCA/edit?usp=sharing"",""อำนาจเจริญ!L428"")"),34340)</f>
        <v>34340</v>
      </c>
      <c r="M533" s="420"/>
      <c r="N533" s="420">
        <f ca="1">IFERROR(__xludf.DUMMYFUNCTION("IMPORTRANGE(""https://docs.google.com/spreadsheets/d/1XL5vhW3sbDhbH9Cz0tuDiY8C3ctxq1tqvaCgkFb8cCA/edit?usp=sharing"",""อำนาจเจริญ!M428"")"),23700)</f>
        <v>23700</v>
      </c>
      <c r="O533" s="420">
        <f t="shared" ref="O533:O537" ca="1" si="118">+IF(L533&gt;0,N533*100/L533,0)</f>
        <v>69.015725101921959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IFERROR(__xludf.DUMMYFUNCTION("IMPORTRANGE(""https://docs.google.com/spreadsheets/d/1XL5vhW3sbDhbH9Cz0tuDiY8C3ctxq1tqvaCgkFb8cCA/edit?usp=sharing"",""อำนาจเจริญ!L429"")"),0)</f>
        <v>0</v>
      </c>
      <c r="M534" s="172"/>
      <c r="N534" s="178">
        <f ca="1">IFERROR(__xludf.DUMMYFUNCTION("IMPORTRANGE(""https://docs.google.com/spreadsheets/d/1XL5vhW3sbDhbH9Cz0tuDiY8C3ctxq1tqvaCgkFb8cCA/edit?usp=sharing"",""อำนาจเจริญ!M429"")"),0)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IFERROR(__xludf.DUMMYFUNCTION("IMPORTRANGE(""https://docs.google.com/spreadsheets/d/1XL5vhW3sbDhbH9Cz0tuDiY8C3ctxq1tqvaCgkFb8cCA/edit?usp=sharing"",""อำนาจเจริญ!L430"")"),34340)</f>
        <v>34340</v>
      </c>
      <c r="M535" s="173"/>
      <c r="N535" s="178">
        <f ca="1">IFERROR(__xludf.DUMMYFUNCTION("IMPORTRANGE(""https://docs.google.com/spreadsheets/d/1XL5vhW3sbDhbH9Cz0tuDiY8C3ctxq1tqvaCgkFb8cCA/edit?usp=sharing"",""อำนาจเจริญ!M430"")"),23700)</f>
        <v>23700</v>
      </c>
      <c r="O535" s="178">
        <f t="shared" ca="1" si="118"/>
        <v>69.015725101921959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IFERROR(__xludf.DUMMYFUNCTION("IMPORTRANGE(""https://docs.google.com/spreadsheets/d/1XL5vhW3sbDhbH9Cz0tuDiY8C3ctxq1tqvaCgkFb8cCA/edit?usp=sharing"",""อำนาจเจริญ!L431"")"),0)</f>
        <v>0</v>
      </c>
      <c r="M536" s="178"/>
      <c r="N536" s="178">
        <f ca="1">IFERROR(__xludf.DUMMYFUNCTION("IMPORTRANGE(""https://docs.google.com/spreadsheets/d/1XL5vhW3sbDhbH9Cz0tuDiY8C3ctxq1tqvaCgkFb8cCA/edit?usp=sharing"",""อำนาจเจริญ!M431"")"),0)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IFERROR(__xludf.DUMMYFUNCTION("IMPORTRANGE(""https://docs.google.com/spreadsheets/d/1XL5vhW3sbDhbH9Cz0tuDiY8C3ctxq1tqvaCgkFb8cCA/edit?usp=sharing"",""อำนาจเจริญ!L432"")"),34340)</f>
        <v>34340</v>
      </c>
      <c r="M537" s="178"/>
      <c r="N537" s="178">
        <f ca="1">IFERROR(__xludf.DUMMYFUNCTION("IMPORTRANGE(""https://docs.google.com/spreadsheets/d/1XL5vhW3sbDhbH9Cz0tuDiY8C3ctxq1tqvaCgkFb8cCA/edit?usp=sharing"",""อำนาจเจริญ!M432"")"),23700)</f>
        <v>23700</v>
      </c>
      <c r="O537" s="178">
        <f t="shared" ca="1" si="118"/>
        <v>69.015725101921959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IFERROR(__xludf.DUMMYFUNCTION("IMPORTRANGE(""https://docs.google.com/spreadsheets/d/1XL5vhW3sbDhbH9Cz0tuDiY8C3ctxq1tqvaCgkFb8cCA/edit?usp=sharing"",""อำนาจเจริญ!M433"")"),14980)</f>
        <v>14980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IFERROR(__xludf.DUMMYFUNCTION("IMPORTRANGE(""https://docs.google.com/spreadsheets/d/1XL5vhW3sbDhbH9Cz0tuDiY8C3ctxq1tqvaCgkFb8cCA/edit?usp=sharing"",""อำนาจเจริญ!M434"")"),0)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IFERROR(__xludf.DUMMYFUNCTION("IMPORTRANGE(""https://docs.google.com/spreadsheets/d/1XL5vhW3sbDhbH9Cz0tuDiY8C3ctxq1tqvaCgkFb8cCA/edit?usp=sharing"",""อำนาจเจริญ!M435"")"),0)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IFERROR(__xludf.DUMMYFUNCTION("IMPORTRANGE(""https://docs.google.com/spreadsheets/d/1XL5vhW3sbDhbH9Cz0tuDiY8C3ctxq1tqvaCgkFb8cCA/edit?usp=sharing"",""อำนาจเจริญ!M436"")"),8720)</f>
        <v>8720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IFERROR(__xludf.DUMMYFUNCTION("IMPORTRANGE(""https://docs.google.com/spreadsheets/d/1XL5vhW3sbDhbH9Cz0tuDiY8C3ctxq1tqvaCgkFb8cCA/edit?usp=sharing"",""อำนาจเจริญ!J438"")"),0)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IFERROR(__xludf.DUMMYFUNCTION("IMPORTRANGE(""https://docs.google.com/spreadsheets/d/1XL5vhW3sbDhbH9Cz0tuDiY8C3ctxq1tqvaCgkFb8cCA/edit?usp=sharing"",""อำนาจเจริญ!J439"")"),1)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IFERROR(__xludf.DUMMYFUNCTION("IMPORTRANGE(""https://docs.google.com/spreadsheets/d/1XL5vhW3sbDhbH9Cz0tuDiY8C3ctxq1tqvaCgkFb8cCA/edit?usp=sharing"",""อำนาจเจริญ!J440"")"),1)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IFERROR(__xludf.DUMMYFUNCTION("IMPORTRANGE(""https://docs.google.com/spreadsheets/d/1XL5vhW3sbDhbH9Cz0tuDiY8C3ctxq1tqvaCgkFb8cCA/edit?usp=sharing"",""อำนาจเจริญ!J441"")"),1)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IFERROR(__xludf.DUMMYFUNCTION("IMPORTRANGE(""https://docs.google.com/spreadsheets/d/1XL5vhW3sbDhbH9Cz0tuDiY8C3ctxq1tqvaCgkFb8cCA/edit?usp=sharing"",""อำนาจเจริญ!I442"")"),22)</f>
        <v>22</v>
      </c>
      <c r="J547" s="198">
        <f ca="1">IFERROR(__xludf.DUMMYFUNCTION("IMPORTRANGE(""https://docs.google.com/spreadsheets/d/1XL5vhW3sbDhbH9Cz0tuDiY8C3ctxq1tqvaCgkFb8cCA/edit?usp=sharing"",""อำนาจเจริญ!J442"")"),22)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IFERROR(__xludf.DUMMYFUNCTION("IMPORTRANGE(""https://docs.google.com/spreadsheets/d/1XL5vhW3sbDhbH9Cz0tuDiY8C3ctxq1tqvaCgkFb8cCA/edit?usp=sharing"",""อำนาจเจริญ!J166"")"),0)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IFERROR(__xludf.DUMMYFUNCTION("IMPORTRANGE(""https://docs.google.com/spreadsheets/d/1XL5vhW3sbDhbH9Cz0tuDiY8C3ctxq1tqvaCgkFb8cCA/edit?usp=sharing"",""อำนาจเจริญ!J444"")"),0)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IFERROR(__xludf.DUMMYFUNCTION("IMPORTRANGE(""https://docs.google.com/spreadsheets/d/1XL5vhW3sbDhbH9Cz0tuDiY8C3ctxq1tqvaCgkFb8cCA/edit?usp=sharing"",""อำนาจเจริญ!J445"")"),0)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IFERROR(__xludf.DUMMYFUNCTION("IMPORTRANGE(""https://docs.google.com/spreadsheets/d/1XL5vhW3sbDhbH9Cz0tuDiY8C3ctxq1tqvaCgkFb8cCA/edit?usp=sharing"",""อำนาจเจริญ!I446"")"),0)</f>
        <v>0</v>
      </c>
      <c r="J551" s="418">
        <f ca="1">IFERROR(__xludf.DUMMYFUNCTION("IMPORTRANGE(""https://docs.google.com/spreadsheets/d/1XL5vhW3sbDhbH9Cz0tuDiY8C3ctxq1tqvaCgkFb8cCA/edit?usp=sharing"",""อำนาจเจริญ!J446"")"),0)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IFERROR(__xludf.DUMMYFUNCTION("IMPORTRANGE(""https://docs.google.com/spreadsheets/d/1XL5vhW3sbDhbH9Cz0tuDiY8C3ctxq1tqvaCgkFb8cCA/edit?usp=sharing"",""อำนาจเจริญ!L446"")"),0)</f>
        <v>0</v>
      </c>
      <c r="M551" s="420"/>
      <c r="N551" s="420">
        <f ca="1">IFERROR(__xludf.DUMMYFUNCTION("IMPORTRANGE(""https://docs.google.com/spreadsheets/d/1XL5vhW3sbDhbH9Cz0tuDiY8C3ctxq1tqvaCgkFb8cCA/edit?usp=sharing"",""อำนาจเจริญ!M446"")"),0)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IFERROR(__xludf.DUMMYFUNCTION("IMPORTRANGE(""https://docs.google.com/spreadsheets/d/1XL5vhW3sbDhbH9Cz0tuDiY8C3ctxq1tqvaCgkFb8cCA/edit?usp=sharing"",""อำนาจเจริญ!L447"")"),0)</f>
        <v>0</v>
      </c>
      <c r="M552" s="172"/>
      <c r="N552" s="178">
        <f ca="1">IFERROR(__xludf.DUMMYFUNCTION("IMPORTRANGE(""https://docs.google.com/spreadsheets/d/1XL5vhW3sbDhbH9Cz0tuDiY8C3ctxq1tqvaCgkFb8cCA/edit?usp=sharing"",""อำนาจเจริญ!M447"")"),0)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IFERROR(__xludf.DUMMYFUNCTION("IMPORTRANGE(""https://docs.google.com/spreadsheets/d/1XL5vhW3sbDhbH9Cz0tuDiY8C3ctxq1tqvaCgkFb8cCA/edit?usp=sharing"",""อำนาจเจริญ!L448"")"),0)</f>
        <v>0</v>
      </c>
      <c r="M553" s="173"/>
      <c r="N553" s="178">
        <f ca="1">IFERROR(__xludf.DUMMYFUNCTION("IMPORTRANGE(""https://docs.google.com/spreadsheets/d/1XL5vhW3sbDhbH9Cz0tuDiY8C3ctxq1tqvaCgkFb8cCA/edit?usp=sharing"",""อำนาจเจริญ!M448"")"),0)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IFERROR(__xludf.DUMMYFUNCTION("IMPORTRANGE(""https://docs.google.com/spreadsheets/d/1XL5vhW3sbDhbH9Cz0tuDiY8C3ctxq1tqvaCgkFb8cCA/edit?usp=sharing"",""อำนาจเจริญ!L449"")"),0)</f>
        <v>0</v>
      </c>
      <c r="M554" s="178"/>
      <c r="N554" s="178">
        <f ca="1">IFERROR(__xludf.DUMMYFUNCTION("IMPORTRANGE(""https://docs.google.com/spreadsheets/d/1XL5vhW3sbDhbH9Cz0tuDiY8C3ctxq1tqvaCgkFb8cCA/edit?usp=sharing"",""อำนาจเจริญ!M449"")"),0)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IFERROR(__xludf.DUMMYFUNCTION("IMPORTRANGE(""https://docs.google.com/spreadsheets/d/1XL5vhW3sbDhbH9Cz0tuDiY8C3ctxq1tqvaCgkFb8cCA/edit?usp=sharing"",""อำนาจเจริญ!L450"")"),0)</f>
        <v>0</v>
      </c>
      <c r="M555" s="178"/>
      <c r="N555" s="178">
        <f ca="1">IFERROR(__xludf.DUMMYFUNCTION("IMPORTRANGE(""https://docs.google.com/spreadsheets/d/1XL5vhW3sbDhbH9Cz0tuDiY8C3ctxq1tqvaCgkFb8cCA/edit?usp=sharing"",""อำนาจเจริญ!M450"")"),0)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IFERROR(__xludf.DUMMYFUNCTION("IMPORTRANGE(""https://docs.google.com/spreadsheets/d/1XL5vhW3sbDhbH9Cz0tuDiY8C3ctxq1tqvaCgkFb8cCA/edit?usp=sharing"",""อำนาจเจริญ!M451"")"),0)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IFERROR(__xludf.DUMMYFUNCTION("IMPORTRANGE(""https://docs.google.com/spreadsheets/d/1XL5vhW3sbDhbH9Cz0tuDiY8C3ctxq1tqvaCgkFb8cCA/edit?usp=sharing"",""อำนาจเจริญ!M452"")"),0)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IFERROR(__xludf.DUMMYFUNCTION("IMPORTRANGE(""https://docs.google.com/spreadsheets/d/1XL5vhW3sbDhbH9Cz0tuDiY8C3ctxq1tqvaCgkFb8cCA/edit?usp=sharing"",""อำนาจเจริญ!M453"")"),0)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IFERROR(__xludf.DUMMYFUNCTION("IMPORTRANGE(""https://docs.google.com/spreadsheets/d/1XL5vhW3sbDhbH9Cz0tuDiY8C3ctxq1tqvaCgkFb8cCA/edit?usp=sharing"",""อำนาจเจริญ!M454"")"),0)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IFERROR(__xludf.DUMMYFUNCTION("IMPORTRANGE(""https://docs.google.com/spreadsheets/d/1XL5vhW3sbDhbH9Cz0tuDiY8C3ctxq1tqvaCgkFb8cCA/edit?usp=sharing"",""อำนาจเจริญ!I455"")"),0)</f>
        <v>0</v>
      </c>
      <c r="J560" s="170">
        <f ca="1">IFERROR(__xludf.DUMMYFUNCTION("IMPORTRANGE(""https://docs.google.com/spreadsheets/d/1XL5vhW3sbDhbH9Cz0tuDiY8C3ctxq1tqvaCgkFb8cCA/edit?usp=sharing"",""อำนาจเจริญ!J455"")"),0)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IFERROR(__xludf.DUMMYFUNCTION("IMPORTRANGE(""https://docs.google.com/spreadsheets/d/1XL5vhW3sbDhbH9Cz0tuDiY8C3ctxq1tqvaCgkFb8cCA/edit?usp=sharing"",""อำนาจเจริญ!I456"")"),0)</f>
        <v>0</v>
      </c>
      <c r="J561" s="213">
        <f ca="1">IFERROR(__xludf.DUMMYFUNCTION("IMPORTRANGE(""https://docs.google.com/spreadsheets/d/1XL5vhW3sbDhbH9Cz0tuDiY8C3ctxq1tqvaCgkFb8cCA/edit?usp=sharing"",""อำนาจเจริญ!J456"")"),0)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IFERROR(__xludf.DUMMYFUNCTION("IMPORTRANGE(""https://docs.google.com/spreadsheets/d/1XL5vhW3sbDhbH9Cz0tuDiY8C3ctxq1tqvaCgkFb8cCA/edit?usp=sharing"",""อำนาจเจริญ!J457"")"),"")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IFERROR(__xludf.DUMMYFUNCTION("IMPORTRANGE(""https://docs.google.com/spreadsheets/d/1XL5vhW3sbDhbH9Cz0tuDiY8C3ctxq1tqvaCgkFb8cCA/edit?usp=sharing"",""อำนาจเจริญ!J458"")"),"")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IFERROR(__xludf.DUMMYFUNCTION("IMPORTRANGE(""https://docs.google.com/spreadsheets/d/1XL5vhW3sbDhbH9Cz0tuDiY8C3ctxq1tqvaCgkFb8cCA/edit?usp=sharing"",""อำนาจเจริญ!I459"")"),1460)</f>
        <v>1460</v>
      </c>
      <c r="J564" s="379">
        <f ca="1">IFERROR(__xludf.DUMMYFUNCTION("IMPORTRANGE(""https://docs.google.com/spreadsheets/d/1XL5vhW3sbDhbH9Cz0tuDiY8C3ctxq1tqvaCgkFb8cCA/edit?usp=sharing"",""อำนาจเจริญ!J459"")"),0)</f>
        <v>0</v>
      </c>
      <c r="K564" s="380">
        <f t="shared" ca="1" si="121"/>
        <v>0</v>
      </c>
      <c r="L564" s="381">
        <f ca="1">IFERROR(__xludf.DUMMYFUNCTION("IMPORTRANGE(""https://docs.google.com/spreadsheets/d/1XL5vhW3sbDhbH9Cz0tuDiY8C3ctxq1tqvaCgkFb8cCA/edit?usp=sharing"",""อำนาจเจริญ!L459"")"),127280)</f>
        <v>127280</v>
      </c>
      <c r="M564" s="381"/>
      <c r="N564" s="381">
        <f ca="1">IFERROR(__xludf.DUMMYFUNCTION("IMPORTRANGE(""https://docs.google.com/spreadsheets/d/1XL5vhW3sbDhbH9Cz0tuDiY8C3ctxq1tqvaCgkFb8cCA/edit?usp=sharing"",""อำนาจเจริญ!M459"")"),11480)</f>
        <v>11480</v>
      </c>
      <c r="O564" s="381">
        <f t="shared" ref="O564:O568" ca="1" si="122">+IF(L564&gt;0,N564*100/L564,0)</f>
        <v>9.0194846008799505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IFERROR(__xludf.DUMMYFUNCTION("IMPORTRANGE(""https://docs.google.com/spreadsheets/d/1XL5vhW3sbDhbH9Cz0tuDiY8C3ctxq1tqvaCgkFb8cCA/edit?usp=sharing"",""อำนาจเจริญ!L460"")"),0)</f>
        <v>0</v>
      </c>
      <c r="M565" s="172"/>
      <c r="N565" s="178">
        <f ca="1">IFERROR(__xludf.DUMMYFUNCTION("IMPORTRANGE(""https://docs.google.com/spreadsheets/d/1XL5vhW3sbDhbH9Cz0tuDiY8C3ctxq1tqvaCgkFb8cCA/edit?usp=sharing"",""อำนาจเจริญ!M460"")"),0)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IFERROR(__xludf.DUMMYFUNCTION("IMPORTRANGE(""https://docs.google.com/spreadsheets/d/1XL5vhW3sbDhbH9Cz0tuDiY8C3ctxq1tqvaCgkFb8cCA/edit?usp=sharing"",""อำนาจเจริญ!L461"")"),127280)</f>
        <v>127280</v>
      </c>
      <c r="M566" s="173"/>
      <c r="N566" s="178">
        <f ca="1">IFERROR(__xludf.DUMMYFUNCTION("IMPORTRANGE(""https://docs.google.com/spreadsheets/d/1XL5vhW3sbDhbH9Cz0tuDiY8C3ctxq1tqvaCgkFb8cCA/edit?usp=sharing"",""อำนาจเจริญ!M461"")"),11480)</f>
        <v>11480</v>
      </c>
      <c r="O566" s="178">
        <f t="shared" ca="1" si="122"/>
        <v>9.0194846008799505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IFERROR(__xludf.DUMMYFUNCTION("IMPORTRANGE(""https://docs.google.com/spreadsheets/d/1XL5vhW3sbDhbH9Cz0tuDiY8C3ctxq1tqvaCgkFb8cCA/edit?usp=sharing"",""อำนาจเจริญ!L462"")"),0)</f>
        <v>0</v>
      </c>
      <c r="M567" s="178"/>
      <c r="N567" s="178">
        <f ca="1">IFERROR(__xludf.DUMMYFUNCTION("IMPORTRANGE(""https://docs.google.com/spreadsheets/d/1XL5vhW3sbDhbH9Cz0tuDiY8C3ctxq1tqvaCgkFb8cCA/edit?usp=sharing"",""อำนาจเจริญ!M462"")"),0)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IFERROR(__xludf.DUMMYFUNCTION("IMPORTRANGE(""https://docs.google.com/spreadsheets/d/1XL5vhW3sbDhbH9Cz0tuDiY8C3ctxq1tqvaCgkFb8cCA/edit?usp=sharing"",""อำนาจเจริญ!L463"")"),127280)</f>
        <v>127280</v>
      </c>
      <c r="M568" s="178"/>
      <c r="N568" s="178">
        <f ca="1">IFERROR(__xludf.DUMMYFUNCTION("IMPORTRANGE(""https://docs.google.com/spreadsheets/d/1XL5vhW3sbDhbH9Cz0tuDiY8C3ctxq1tqvaCgkFb8cCA/edit?usp=sharing"",""อำนาจเจริญ!M463"")"),11480)</f>
        <v>11480</v>
      </c>
      <c r="O568" s="178">
        <f t="shared" ca="1" si="122"/>
        <v>9.0194846008799505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IFERROR(__xludf.DUMMYFUNCTION("IMPORTRANGE(""https://docs.google.com/spreadsheets/d/1XL5vhW3sbDhbH9Cz0tuDiY8C3ctxq1tqvaCgkFb8cCA/edit?usp=sharing"",""อำนาจเจริญ!M464"")"),0)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IFERROR(__xludf.DUMMYFUNCTION("IMPORTRANGE(""https://docs.google.com/spreadsheets/d/1XL5vhW3sbDhbH9Cz0tuDiY8C3ctxq1tqvaCgkFb8cCA/edit?usp=sharing"",""อำนาจเจริญ!M465"")"),0)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IFERROR(__xludf.DUMMYFUNCTION("IMPORTRANGE(""https://docs.google.com/spreadsheets/d/1XL5vhW3sbDhbH9Cz0tuDiY8C3ctxq1tqvaCgkFb8cCA/edit?usp=sharing"",""อำนาจเจริญ!M466"")"),11000)</f>
        <v>11000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IFERROR(__xludf.DUMMYFUNCTION("IMPORTRANGE(""https://docs.google.com/spreadsheets/d/1XL5vhW3sbDhbH9Cz0tuDiY8C3ctxq1tqvaCgkFb8cCA/edit?usp=sharing"",""อำนาจเจริญ!M467"")"),480)</f>
        <v>480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IFERROR(__xludf.DUMMYFUNCTION("IMPORTRANGE(""https://docs.google.com/spreadsheets/d/1XL5vhW3sbDhbH9Cz0tuDiY8C3ctxq1tqvaCgkFb8cCA/edit?usp=sharing"",""อำนาจเจริญ!I468"")"),1460)</f>
        <v>1460</v>
      </c>
      <c r="J573" s="428">
        <f ca="1">IFERROR(__xludf.DUMMYFUNCTION("IMPORTRANGE(""https://docs.google.com/spreadsheets/d/1XL5vhW3sbDhbH9Cz0tuDiY8C3ctxq1tqvaCgkFb8cCA/edit?usp=sharing"",""อำนาจเจริญ!J468"")"),0)</f>
        <v>0</v>
      </c>
      <c r="K573" s="211">
        <f ca="1">IF(I573&gt;0,J573*100/I573,0)</f>
        <v>0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IFERROR(__xludf.DUMMYFUNCTION("IMPORTRANGE(""https://docs.google.com/spreadsheets/d/1XL5vhW3sbDhbH9Cz0tuDiY8C3ctxq1tqvaCgkFb8cCA/edit?usp=sharing"",""อำนาจเจริญ!I470"")"),10)</f>
        <v>10</v>
      </c>
      <c r="J575" s="207">
        <f ca="1">IFERROR(__xludf.DUMMYFUNCTION("IMPORTRANGE(""https://docs.google.com/spreadsheets/d/1XL5vhW3sbDhbH9Cz0tuDiY8C3ctxq1tqvaCgkFb8cCA/edit?usp=sharing"",""อำนาจเจริญ!J470"")"),3)</f>
        <v>3</v>
      </c>
      <c r="K575" s="171">
        <f t="shared" ref="K575:K579" ca="1" si="123">IF(I575&gt;0,J575*100/I575,0)</f>
        <v>30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IFERROR(__xludf.DUMMYFUNCTION("IMPORTRANGE(""https://docs.google.com/spreadsheets/d/1XL5vhW3sbDhbH9Cz0tuDiY8C3ctxq1tqvaCgkFb8cCA/edit?usp=sharing"",""อำนาจเจริญ!I471"")"),0)</f>
        <v>0</v>
      </c>
      <c r="J576" s="207">
        <f ca="1">IFERROR(__xludf.DUMMYFUNCTION("IMPORTRANGE(""https://docs.google.com/spreadsheets/d/1XL5vhW3sbDhbH9Cz0tuDiY8C3ctxq1tqvaCgkFb8cCA/edit?usp=sharing"",""อำนาจเจริญ!J471"")"),0)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IFERROR(__xludf.DUMMYFUNCTION("IMPORTRANGE(""https://docs.google.com/spreadsheets/d/1XL5vhW3sbDhbH9Cz0tuDiY8C3ctxq1tqvaCgkFb8cCA/edit?usp=sharing"",""อำนาจเจริญ!I472"")"),0)</f>
        <v>0</v>
      </c>
      <c r="J577" s="198">
        <f ca="1">IFERROR(__xludf.DUMMYFUNCTION("IMPORTRANGE(""https://docs.google.com/spreadsheets/d/1XL5vhW3sbDhbH9Cz0tuDiY8C3ctxq1tqvaCgkFb8cCA/edit?usp=sharing"",""อำนาจเจริญ!J472"")"),0)</f>
        <v>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IFERROR(__xludf.DUMMYFUNCTION("IMPORTRANGE(""https://docs.google.com/spreadsheets/d/1XL5vhW3sbDhbH9Cz0tuDiY8C3ctxq1tqvaCgkFb8cCA/edit?usp=sharing"",""อำนาจเจริญ!I473"")"),0)</f>
        <v>0</v>
      </c>
      <c r="J578" s="207">
        <f ca="1">IFERROR(__xludf.DUMMYFUNCTION("IMPORTRANGE(""https://docs.google.com/spreadsheets/d/1XL5vhW3sbDhbH9Cz0tuDiY8C3ctxq1tqvaCgkFb8cCA/edit?usp=sharing"",""อำนาจเจริญ!J473"")"),0)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IFERROR(__xludf.DUMMYFUNCTION("IMPORTRANGE(""https://docs.google.com/spreadsheets/d/1XL5vhW3sbDhbH9Cz0tuDiY8C3ctxq1tqvaCgkFb8cCA/edit?usp=sharing"",""อำนาจเจริญ!I474"")"),0)</f>
        <v>0</v>
      </c>
      <c r="J579" s="207">
        <f ca="1">IFERROR(__xludf.DUMMYFUNCTION("IMPORTRANGE(""https://docs.google.com/spreadsheets/d/1XL5vhW3sbDhbH9Cz0tuDiY8C3ctxq1tqvaCgkFb8cCA/edit?usp=sharing"",""อำนาจเจริญ!J474"")"),0)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IFERROR(__xludf.DUMMYFUNCTION("IMPORTRANGE(""https://docs.google.com/spreadsheets/d/1XL5vhW3sbDhbH9Cz0tuDiY8C3ctxq1tqvaCgkFb8cCA/edit?usp=sharing"",""อำนาจเจริญ!I475"")"),0)</f>
        <v>0</v>
      </c>
      <c r="J580" s="379">
        <f ca="1">IFERROR(__xludf.DUMMYFUNCTION("IMPORTRANGE(""https://docs.google.com/spreadsheets/d/1XL5vhW3sbDhbH9Cz0tuDiY8C3ctxq1tqvaCgkFb8cCA/edit?usp=sharing"",""อำนาจเจริญ!J475"")"),0)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IFERROR(__xludf.DUMMYFUNCTION("IMPORTRANGE(""https://docs.google.com/spreadsheets/d/1XL5vhW3sbDhbH9Cz0tuDiY8C3ctxq1tqvaCgkFb8cCA/edit?usp=sharing"",""อำนาจเจริญ!L475"")"),0)</f>
        <v>0</v>
      </c>
      <c r="M580" s="381"/>
      <c r="N580" s="381">
        <f ca="1">IFERROR(__xludf.DUMMYFUNCTION("IMPORTRANGE(""https://docs.google.com/spreadsheets/d/1XL5vhW3sbDhbH9Cz0tuDiY8C3ctxq1tqvaCgkFb8cCA/edit?usp=sharing"",""อำนาจเจริญ!M475"")"),0)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IFERROR(__xludf.DUMMYFUNCTION("IMPORTRANGE(""https://docs.google.com/spreadsheets/d/1XL5vhW3sbDhbH9Cz0tuDiY8C3ctxq1tqvaCgkFb8cCA/edit?usp=sharing"",""อำนาจเจริญ!L476"")"),0)</f>
        <v>0</v>
      </c>
      <c r="M581" s="172"/>
      <c r="N581" s="178">
        <f ca="1">IFERROR(__xludf.DUMMYFUNCTION("IMPORTRANGE(""https://docs.google.com/spreadsheets/d/1XL5vhW3sbDhbH9Cz0tuDiY8C3ctxq1tqvaCgkFb8cCA/edit?usp=sharing"",""อำนาจเจริญ!M476"")"),0)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IFERROR(__xludf.DUMMYFUNCTION("IMPORTRANGE(""https://docs.google.com/spreadsheets/d/1XL5vhW3sbDhbH9Cz0tuDiY8C3ctxq1tqvaCgkFb8cCA/edit?usp=sharing"",""อำนาจเจริญ!L477"")"),0)</f>
        <v>0</v>
      </c>
      <c r="M582" s="173"/>
      <c r="N582" s="178">
        <f ca="1">IFERROR(__xludf.DUMMYFUNCTION("IMPORTRANGE(""https://docs.google.com/spreadsheets/d/1XL5vhW3sbDhbH9Cz0tuDiY8C3ctxq1tqvaCgkFb8cCA/edit?usp=sharing"",""อำนาจเจริญ!M477"")"),0)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IFERROR(__xludf.DUMMYFUNCTION("IMPORTRANGE(""https://docs.google.com/spreadsheets/d/1XL5vhW3sbDhbH9Cz0tuDiY8C3ctxq1tqvaCgkFb8cCA/edit?usp=sharing"",""อำนาจเจริญ!L478"")"),0)</f>
        <v>0</v>
      </c>
      <c r="M583" s="178"/>
      <c r="N583" s="178">
        <f ca="1">IFERROR(__xludf.DUMMYFUNCTION("IMPORTRANGE(""https://docs.google.com/spreadsheets/d/1XL5vhW3sbDhbH9Cz0tuDiY8C3ctxq1tqvaCgkFb8cCA/edit?usp=sharing"",""อำนาจเจริญ!M478"")"),0)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IFERROR(__xludf.DUMMYFUNCTION("IMPORTRANGE(""https://docs.google.com/spreadsheets/d/1XL5vhW3sbDhbH9Cz0tuDiY8C3ctxq1tqvaCgkFb8cCA/edit?usp=sharing"",""อำนาจเจริญ!L479"")"),0)</f>
        <v>0</v>
      </c>
      <c r="M584" s="178"/>
      <c r="N584" s="178">
        <f ca="1">IFERROR(__xludf.DUMMYFUNCTION("IMPORTRANGE(""https://docs.google.com/spreadsheets/d/1XL5vhW3sbDhbH9Cz0tuDiY8C3ctxq1tqvaCgkFb8cCA/edit?usp=sharing"",""อำนาจเจริญ!M479"")"),0)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IFERROR(__xludf.DUMMYFUNCTION("IMPORTRANGE(""https://docs.google.com/spreadsheets/d/1XL5vhW3sbDhbH9Cz0tuDiY8C3ctxq1tqvaCgkFb8cCA/edit?usp=sharing"",""อำนาจเจริญ!M480"")"),0)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IFERROR(__xludf.DUMMYFUNCTION("IMPORTRANGE(""https://docs.google.com/spreadsheets/d/1XL5vhW3sbDhbH9Cz0tuDiY8C3ctxq1tqvaCgkFb8cCA/edit?usp=sharing"",""อำนาจเจริญ!M481"")"),0)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IFERROR(__xludf.DUMMYFUNCTION("IMPORTRANGE(""https://docs.google.com/spreadsheets/d/1XL5vhW3sbDhbH9Cz0tuDiY8C3ctxq1tqvaCgkFb8cCA/edit?usp=sharing"",""อำนาจเจริญ!M482"")"),0)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IFERROR(__xludf.DUMMYFUNCTION("IMPORTRANGE(""https://docs.google.com/spreadsheets/d/1XL5vhW3sbDhbH9Cz0tuDiY8C3ctxq1tqvaCgkFb8cCA/edit?usp=sharing"",""อำนาจเจริญ!M483"")"),0)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IFERROR(__xludf.DUMMYFUNCTION("IMPORTRANGE(""https://docs.google.com/spreadsheets/d/1XL5vhW3sbDhbH9Cz0tuDiY8C3ctxq1tqvaCgkFb8cCA/edit?usp=sharing"",""อำนาจเจริญ!I484"")"),0)</f>
        <v>0</v>
      </c>
      <c r="J589" s="197">
        <f ca="1">IFERROR(__xludf.DUMMYFUNCTION("IMPORTRANGE(""https://docs.google.com/spreadsheets/d/1XL5vhW3sbDhbH9Cz0tuDiY8C3ctxq1tqvaCgkFb8cCA/edit?usp=sharing"",""อำนาจเจริญ!J484"")"),0)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IFERROR(__xludf.DUMMYFUNCTION("IMPORTRANGE(""https://docs.google.com/spreadsheets/d/1XL5vhW3sbDhbH9Cz0tuDiY8C3ctxq1tqvaCgkFb8cCA/edit?usp=sharing"",""อำนาจเจริญ!I485"")"),0)</f>
        <v>0</v>
      </c>
      <c r="J590" s="197">
        <f ca="1">IFERROR(__xludf.DUMMYFUNCTION("IMPORTRANGE(""https://docs.google.com/spreadsheets/d/1XL5vhW3sbDhbH9Cz0tuDiY8C3ctxq1tqvaCgkFb8cCA/edit?usp=sharing"",""อำนาจเจริญ!J485"")"),0)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IFERROR(__xludf.DUMMYFUNCTION("IMPORTRANGE(""https://docs.google.com/spreadsheets/d/1XL5vhW3sbDhbH9Cz0tuDiY8C3ctxq1tqvaCgkFb8cCA/edit?usp=sharing"",""อำนาจเจริญ!I486"")"),0)</f>
        <v>0</v>
      </c>
      <c r="J591" s="197">
        <f ca="1">IFERROR(__xludf.DUMMYFUNCTION("IMPORTRANGE(""https://docs.google.com/spreadsheets/d/1XL5vhW3sbDhbH9Cz0tuDiY8C3ctxq1tqvaCgkFb8cCA/edit?usp=sharing"",""อำนาจเจริญ!J486"")"),0)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IFERROR(__xludf.DUMMYFUNCTION("IMPORTRANGE(""https://docs.google.com/spreadsheets/d/1XL5vhW3sbDhbH9Cz0tuDiY8C3ctxq1tqvaCgkFb8cCA/edit?usp=sharing"",""อำนาจเจริญ!I487"")"),0)</f>
        <v>0</v>
      </c>
      <c r="J592" s="197">
        <f ca="1">IFERROR(__xludf.DUMMYFUNCTION("IMPORTRANGE(""https://docs.google.com/spreadsheets/d/1XL5vhW3sbDhbH9Cz0tuDiY8C3ctxq1tqvaCgkFb8cCA/edit?usp=sharing"",""อำนาจเจริญ!J487"")"),0)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IFERROR(__xludf.DUMMYFUNCTION("IMPORTRANGE(""https://docs.google.com/spreadsheets/d/1XL5vhW3sbDhbH9Cz0tuDiY8C3ctxq1tqvaCgkFb8cCA/edit?usp=sharing"",""อำนาจเจริญ!I488"")"),0)</f>
        <v>0</v>
      </c>
      <c r="J593" s="197">
        <f ca="1">IFERROR(__xludf.DUMMYFUNCTION("IMPORTRANGE(""https://docs.google.com/spreadsheets/d/1XL5vhW3sbDhbH9Cz0tuDiY8C3ctxq1tqvaCgkFb8cCA/edit?usp=sharing"",""อำนาจเจริญ!J488"")"),0)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IFERROR(__xludf.DUMMYFUNCTION("IMPORTRANGE(""https://docs.google.com/spreadsheets/d/1XL5vhW3sbDhbH9Cz0tuDiY8C3ctxq1tqvaCgkFb8cCA/edit?usp=sharing"",""อำนาจเจริญ!I489"")"),0)</f>
        <v>0</v>
      </c>
      <c r="J594" s="197">
        <f ca="1">IFERROR(__xludf.DUMMYFUNCTION("IMPORTRANGE(""https://docs.google.com/spreadsheets/d/1XL5vhW3sbDhbH9Cz0tuDiY8C3ctxq1tqvaCgkFb8cCA/edit?usp=sharing"",""อำนาจเจริญ!J489"")"),0)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IFERROR(__xludf.DUMMYFUNCTION("IMPORTRANGE(""https://docs.google.com/spreadsheets/d/1XL5vhW3sbDhbH9Cz0tuDiY8C3ctxq1tqvaCgkFb8cCA/edit?usp=sharing"",""อำนาจเจริญ!I490"")"),0)</f>
        <v>0</v>
      </c>
      <c r="J595" s="197">
        <f ca="1">IFERROR(__xludf.DUMMYFUNCTION("IMPORTRANGE(""https://docs.google.com/spreadsheets/d/1XL5vhW3sbDhbH9Cz0tuDiY8C3ctxq1tqvaCgkFb8cCA/edit?usp=sharing"",""อำนาจเจริญ!J490"")"),0)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IFERROR(__xludf.DUMMYFUNCTION("IMPORTRANGE(""https://docs.google.com/spreadsheets/d/1XL5vhW3sbDhbH9Cz0tuDiY8C3ctxq1tqvaCgkFb8cCA/edit?usp=sharing"",""อำนาจเจริญ!I491"")"),0)</f>
        <v>0</v>
      </c>
      <c r="J596" s="250">
        <f ca="1">IFERROR(__xludf.DUMMYFUNCTION("IMPORTRANGE(""https://docs.google.com/spreadsheets/d/1XL5vhW3sbDhbH9Cz0tuDiY8C3ctxq1tqvaCgkFb8cCA/edit?usp=sharing"",""อำนาจเจริญ!J491"")"),0)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IFERROR(__xludf.DUMMYFUNCTION("IMPORTRANGE(""https://docs.google.com/spreadsheets/d/1XL5vhW3sbDhbH9Cz0tuDiY8C3ctxq1tqvaCgkFb8cCA/edit?usp=sharing"",""อำนาจเจริญ!I492"")"),50)</f>
        <v>50</v>
      </c>
      <c r="J597" s="495">
        <f ca="1">IFERROR(__xludf.DUMMYFUNCTION("IMPORTRANGE(""https://docs.google.com/spreadsheets/d/1XL5vhW3sbDhbH9Cz0tuDiY8C3ctxq1tqvaCgkFb8cCA/edit?usp=sharing"",""อำนาจเจริญ!J492"")"),0)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IFERROR(__xludf.DUMMYFUNCTION("IMPORTRANGE(""https://docs.google.com/spreadsheets/d/1XL5vhW3sbDhbH9Cz0tuDiY8C3ctxq1tqvaCgkFb8cCA/edit?usp=sharing"",""อำนาจเจริญ!L492"")"),4550)</f>
        <v>4550</v>
      </c>
      <c r="M597" s="420"/>
      <c r="N597" s="420">
        <f ca="1">IFERROR(__xludf.DUMMYFUNCTION("IMPORTRANGE(""https://docs.google.com/spreadsheets/d/1XL5vhW3sbDhbH9Cz0tuDiY8C3ctxq1tqvaCgkFb8cCA/edit?usp=sharing"",""อำนาจเจริญ!M492"")"),0)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IFERROR(__xludf.DUMMYFUNCTION("IMPORTRANGE(""https://docs.google.com/spreadsheets/d/1XL5vhW3sbDhbH9Cz0tuDiY8C3ctxq1tqvaCgkFb8cCA/edit?usp=sharing"",""อำนาจเจริญ!L493"")"),0)</f>
        <v>0</v>
      </c>
      <c r="M598" s="172"/>
      <c r="N598" s="178">
        <f ca="1">IFERROR(__xludf.DUMMYFUNCTION("IMPORTRANGE(""https://docs.google.com/spreadsheets/d/1XL5vhW3sbDhbH9Cz0tuDiY8C3ctxq1tqvaCgkFb8cCA/edit?usp=sharing"",""อำนาจเจริญ!M493"")"),0)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IFERROR(__xludf.DUMMYFUNCTION("IMPORTRANGE(""https://docs.google.com/spreadsheets/d/1XL5vhW3sbDhbH9Cz0tuDiY8C3ctxq1tqvaCgkFb8cCA/edit?usp=sharing"",""อำนาจเจริญ!L494"")"),4550)</f>
        <v>4550</v>
      </c>
      <c r="M599" s="173"/>
      <c r="N599" s="178">
        <f ca="1">IFERROR(__xludf.DUMMYFUNCTION("IMPORTRANGE(""https://docs.google.com/spreadsheets/d/1XL5vhW3sbDhbH9Cz0tuDiY8C3ctxq1tqvaCgkFb8cCA/edit?usp=sharing"",""อำนาจเจริญ!M494"")"),0)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IFERROR(__xludf.DUMMYFUNCTION("IMPORTRANGE(""https://docs.google.com/spreadsheets/d/1XL5vhW3sbDhbH9Cz0tuDiY8C3ctxq1tqvaCgkFb8cCA/edit?usp=sharing"",""อำนาจเจริญ!L495"")"),0)</f>
        <v>0</v>
      </c>
      <c r="M600" s="178"/>
      <c r="N600" s="178">
        <f ca="1">IFERROR(__xludf.DUMMYFUNCTION("IMPORTRANGE(""https://docs.google.com/spreadsheets/d/1XL5vhW3sbDhbH9Cz0tuDiY8C3ctxq1tqvaCgkFb8cCA/edit?usp=sharing"",""อำนาจเจริญ!M495"")"),0)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IFERROR(__xludf.DUMMYFUNCTION("IMPORTRANGE(""https://docs.google.com/spreadsheets/d/1XL5vhW3sbDhbH9Cz0tuDiY8C3ctxq1tqvaCgkFb8cCA/edit?usp=sharing"",""อำนาจเจริญ!L496"")"),4550)</f>
        <v>4550</v>
      </c>
      <c r="M601" s="178"/>
      <c r="N601" s="178">
        <f ca="1">IFERROR(__xludf.DUMMYFUNCTION("IMPORTRANGE(""https://docs.google.com/spreadsheets/d/1XL5vhW3sbDhbH9Cz0tuDiY8C3ctxq1tqvaCgkFb8cCA/edit?usp=sharing"",""อำนาจเจริญ!M496"")"),0)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IFERROR(__xludf.DUMMYFUNCTION("IMPORTRANGE(""https://docs.google.com/spreadsheets/d/1XL5vhW3sbDhbH9Cz0tuDiY8C3ctxq1tqvaCgkFb8cCA/edit?usp=sharing"",""อำนาจเจริญ!M497"")"),0)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IFERROR(__xludf.DUMMYFUNCTION("IMPORTRANGE(""https://docs.google.com/spreadsheets/d/1XL5vhW3sbDhbH9Cz0tuDiY8C3ctxq1tqvaCgkFb8cCA/edit?usp=sharing"",""อำนาจเจริญ!M498"")"),0)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IFERROR(__xludf.DUMMYFUNCTION("IMPORTRANGE(""https://docs.google.com/spreadsheets/d/1XL5vhW3sbDhbH9Cz0tuDiY8C3ctxq1tqvaCgkFb8cCA/edit?usp=sharing"",""อำนาจเจริญ!M499"")"),0)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IFERROR(__xludf.DUMMYFUNCTION("IMPORTRANGE(""https://docs.google.com/spreadsheets/d/1XL5vhW3sbDhbH9Cz0tuDiY8C3ctxq1tqvaCgkFb8cCA/edit?usp=sharing"",""อำนาจเจริญ!M500"")"),0)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IFERROR(__xludf.DUMMYFUNCTION("IMPORTRANGE(""https://docs.google.com/spreadsheets/d/1XL5vhW3sbDhbH9Cz0tuDiY8C3ctxq1tqvaCgkFb8cCA/edit?usp=sharing"",""อำนาจเจริญ!J502"")"),0)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IFERROR(__xludf.DUMMYFUNCTION("IMPORTRANGE(""https://docs.google.com/spreadsheets/d/1XL5vhW3sbDhbH9Cz0tuDiY8C3ctxq1tqvaCgkFb8cCA/edit?usp=sharing"",""อำนาจเจริญ!J503"")"),1)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IFERROR(__xludf.DUMMYFUNCTION("IMPORTRANGE(""https://docs.google.com/spreadsheets/d/1XL5vhW3sbDhbH9Cz0tuDiY8C3ctxq1tqvaCgkFb8cCA/edit?usp=sharing"",""อำนาจเจริญ!J166"")"),0)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IFERROR(__xludf.DUMMYFUNCTION("IMPORTRANGE(""https://docs.google.com/spreadsheets/d/1XL5vhW3sbDhbH9Cz0tuDiY8C3ctxq1tqvaCgkFb8cCA/edit?usp=sharing"",""อำนาจเจริญ!J166"")"),0)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IFERROR(__xludf.DUMMYFUNCTION("IMPORTRANGE(""https://docs.google.com/spreadsheets/d/1XL5vhW3sbDhbH9Cz0tuDiY8C3ctxq1tqvaCgkFb8cCA/edit?usp=sharing"",""อำนาจเจริญ!I506"")"),50)</f>
        <v>50</v>
      </c>
      <c r="J611" s="170">
        <f ca="1">IFERROR(__xludf.DUMMYFUNCTION("IMPORTRANGE(""https://docs.google.com/spreadsheets/d/1XL5vhW3sbDhbH9Cz0tuDiY8C3ctxq1tqvaCgkFb8cCA/edit?usp=sharing"",""อำนาจเจริญ!J506"")"),0)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IFERROR(__xludf.DUMMYFUNCTION("IMPORTRANGE(""https://docs.google.com/spreadsheets/d/1XL5vhW3sbDhbH9Cz0tuDiY8C3ctxq1tqvaCgkFb8cCA/edit?usp=sharing"",""อำนาจเจริญ!I507"")"),0)</f>
        <v>0</v>
      </c>
      <c r="J612" s="207">
        <f ca="1">IFERROR(__xludf.DUMMYFUNCTION("IMPORTRANGE(""https://docs.google.com/spreadsheets/d/1XL5vhW3sbDhbH9Cz0tuDiY8C3ctxq1tqvaCgkFb8cCA/edit?usp=sharing"",""อำนาจเจริญ!J507"")"),0)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IFERROR(__xludf.DUMMYFUNCTION("IMPORTRANGE(""https://docs.google.com/spreadsheets/d/1XL5vhW3sbDhbH9Cz0tuDiY8C3ctxq1tqvaCgkFb8cCA/edit?usp=sharing"",""อำนาจเจริญ!I508"")"),0)</f>
        <v>0</v>
      </c>
      <c r="J613" s="207">
        <f ca="1">IFERROR(__xludf.DUMMYFUNCTION("IMPORTRANGE(""https://docs.google.com/spreadsheets/d/1XL5vhW3sbDhbH9Cz0tuDiY8C3ctxq1tqvaCgkFb8cCA/edit?usp=sharing"",""อำนาจเจริญ!J508"")"),0)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IFERROR(__xludf.DUMMYFUNCTION("IMPORTRANGE(""https://docs.google.com/spreadsheets/d/1XL5vhW3sbDhbH9Cz0tuDiY8C3ctxq1tqvaCgkFb8cCA/edit?usp=sharing"",""อำนาจเจริญ!I509"")"),0)</f>
        <v>0</v>
      </c>
      <c r="J614" s="207">
        <f ca="1">IFERROR(__xludf.DUMMYFUNCTION("IMPORTRANGE(""https://docs.google.com/spreadsheets/d/1XL5vhW3sbDhbH9Cz0tuDiY8C3ctxq1tqvaCgkFb8cCA/edit?usp=sharing"",""อำนาจเจริญ!J509"")"),0)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IFERROR(__xludf.DUMMYFUNCTION("IMPORTRANGE(""https://docs.google.com/spreadsheets/d/1XL5vhW3sbDhbH9Cz0tuDiY8C3ctxq1tqvaCgkFb8cCA/edit?usp=sharing"",""อำนาจเจริญ!I510"")"),0)</f>
        <v>0</v>
      </c>
      <c r="J615" s="207">
        <f ca="1">IFERROR(__xludf.DUMMYFUNCTION("IMPORTRANGE(""https://docs.google.com/spreadsheets/d/1XL5vhW3sbDhbH9Cz0tuDiY8C3ctxq1tqvaCgkFb8cCA/edit?usp=sharing"",""อำนาจเจริญ!J510"")"),0)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IFERROR(__xludf.DUMMYFUNCTION("IMPORTRANGE(""https://docs.google.com/spreadsheets/d/1XL5vhW3sbDhbH9Cz0tuDiY8C3ctxq1tqvaCgkFb8cCA/edit?usp=sharing"",""อำนาจเจริญ!I511"")"),0)</f>
        <v>0</v>
      </c>
      <c r="J616" s="207">
        <f ca="1">IFERROR(__xludf.DUMMYFUNCTION("IMPORTRANGE(""https://docs.google.com/spreadsheets/d/1XL5vhW3sbDhbH9Cz0tuDiY8C3ctxq1tqvaCgkFb8cCA/edit?usp=sharing"",""อำนาจเจริญ!J511"")"),0)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IFERROR(__xludf.DUMMYFUNCTION("IMPORTRANGE(""https://docs.google.com/spreadsheets/d/1XL5vhW3sbDhbH9Cz0tuDiY8C3ctxq1tqvaCgkFb8cCA/edit?usp=sharing"",""อำนาจเจริญ!I512"")"),0)</f>
        <v>0</v>
      </c>
      <c r="J617" s="197">
        <f ca="1">IFERROR(__xludf.DUMMYFUNCTION("IMPORTRANGE(""https://docs.google.com/spreadsheets/d/1XL5vhW3sbDhbH9Cz0tuDiY8C3ctxq1tqvaCgkFb8cCA/edit?usp=sharing"",""อำนาจเจริญ!J512"")"),0)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IFERROR(__xludf.DUMMYFUNCTION("IMPORTRANGE(""https://docs.google.com/spreadsheets/d/1XL5vhW3sbDhbH9Cz0tuDiY8C3ctxq1tqvaCgkFb8cCA/edit?usp=sharing"",""อำนาจเจริญ!I513"")"),0)</f>
        <v>0</v>
      </c>
      <c r="J618" s="198">
        <f ca="1">IFERROR(__xludf.DUMMYFUNCTION("IMPORTRANGE(""https://docs.google.com/spreadsheets/d/1XL5vhW3sbDhbH9Cz0tuDiY8C3ctxq1tqvaCgkFb8cCA/edit?usp=sharing"",""อำนาจเจริญ!J513"")"),0)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IFERROR(__xludf.DUMMYFUNCTION("IMPORTRANGE(""https://docs.google.com/spreadsheets/d/1XL5vhW3sbDhbH9Cz0tuDiY8C3ctxq1tqvaCgkFb8cCA/edit?usp=sharing"",""อำนาจเจริญ!I514"")"),0)</f>
        <v>0</v>
      </c>
      <c r="J619" s="198">
        <f ca="1">IFERROR(__xludf.DUMMYFUNCTION("IMPORTRANGE(""https://docs.google.com/spreadsheets/d/1XL5vhW3sbDhbH9Cz0tuDiY8C3ctxq1tqvaCgkFb8cCA/edit?usp=sharing"",""อำนาจเจริญ!J514"")"),0)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IFERROR(__xludf.DUMMYFUNCTION("IMPORTRANGE(""https://docs.google.com/spreadsheets/d/1XL5vhW3sbDhbH9Cz0tuDiY8C3ctxq1tqvaCgkFb8cCA/edit?usp=sharing"",""อำนาจเจริญ!I515"")"),0)</f>
        <v>0</v>
      </c>
      <c r="J620" s="212">
        <f ca="1">IFERROR(__xludf.DUMMYFUNCTION("IMPORTRANGE(""https://docs.google.com/spreadsheets/d/1XL5vhW3sbDhbH9Cz0tuDiY8C3ctxq1tqvaCgkFb8cCA/edit?usp=sharing"",""อำนาจเจริญ!J515"")"),0)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IFERROR(__xludf.DUMMYFUNCTION("IMPORTRANGE(""https://docs.google.com/spreadsheets/d/1XL5vhW3sbDhbH9Cz0tuDiY8C3ctxq1tqvaCgkFb8cCA/edit?usp=sharing"",""อำนาจเจริญ!I516"")"),0)</f>
        <v>0</v>
      </c>
      <c r="J621" s="212">
        <f ca="1">IFERROR(__xludf.DUMMYFUNCTION("IMPORTRANGE(""https://docs.google.com/spreadsheets/d/1XL5vhW3sbDhbH9Cz0tuDiY8C3ctxq1tqvaCgkFb8cCA/edit?usp=sharing"",""อำนาจเจริญ!J516"")"),0)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IFERROR(__xludf.DUMMYFUNCTION("IMPORTRANGE(""https://docs.google.com/spreadsheets/d/1XL5vhW3sbDhbH9Cz0tuDiY8C3ctxq1tqvaCgkFb8cCA/edit?usp=sharing"",""อำนาจเจริญ!I517"")"),0)</f>
        <v>0</v>
      </c>
      <c r="J622" s="198">
        <f ca="1">IFERROR(__xludf.DUMMYFUNCTION("IMPORTRANGE(""https://docs.google.com/spreadsheets/d/1XL5vhW3sbDhbH9Cz0tuDiY8C3ctxq1tqvaCgkFb8cCA/edit?usp=sharing"",""อำนาจเจริญ!J517"")"),0)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IFERROR(__xludf.DUMMYFUNCTION("IMPORTRANGE(""https://docs.google.com/spreadsheets/d/1XL5vhW3sbDhbH9Cz0tuDiY8C3ctxq1tqvaCgkFb8cCA/edit?usp=sharing"",""อำนาจเจริญ!I518"")"),0)</f>
        <v>0</v>
      </c>
      <c r="J623" s="198">
        <f ca="1">IFERROR(__xludf.DUMMYFUNCTION("IMPORTRANGE(""https://docs.google.com/spreadsheets/d/1XL5vhW3sbDhbH9Cz0tuDiY8C3ctxq1tqvaCgkFb8cCA/edit?usp=sharing"",""อำนาจเจริญ!J518"")"),0)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IFERROR(__xludf.DUMMYFUNCTION("IMPORTRANGE(""https://docs.google.com/spreadsheets/d/1XL5vhW3sbDhbH9Cz0tuDiY8C3ctxq1tqvaCgkFb8cCA/edit?usp=sharing"",""อำนาจเจริญ!I519"")"),0)</f>
        <v>0</v>
      </c>
      <c r="J624" s="197">
        <f ca="1">IFERROR(__xludf.DUMMYFUNCTION("IMPORTRANGE(""https://docs.google.com/spreadsheets/d/1XL5vhW3sbDhbH9Cz0tuDiY8C3ctxq1tqvaCgkFb8cCA/edit?usp=sharing"",""อำนาจเจริญ!J519"")"),0)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IFERROR(__xludf.DUMMYFUNCTION("IMPORTRANGE(""https://docs.google.com/spreadsheets/d/1XL5vhW3sbDhbH9Cz0tuDiY8C3ctxq1tqvaCgkFb8cCA/edit?usp=sharing"",""อำนาจเจริญ!I520"")"),0)</f>
        <v>0</v>
      </c>
      <c r="J625" s="198">
        <f ca="1">IFERROR(__xludf.DUMMYFUNCTION("IMPORTRANGE(""https://docs.google.com/spreadsheets/d/1XL5vhW3sbDhbH9Cz0tuDiY8C3ctxq1tqvaCgkFb8cCA/edit?usp=sharing"",""อำนาจเจริญ!J520"")"),0)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IFERROR(__xludf.DUMMYFUNCTION("IMPORTRANGE(""https://docs.google.com/spreadsheets/d/1XL5vhW3sbDhbH9Cz0tuDiY8C3ctxq1tqvaCgkFb8cCA/edit?usp=sharing"",""อำนาจเจริญ!I521"")"),0)</f>
        <v>0</v>
      </c>
      <c r="J626" s="198">
        <f ca="1">IFERROR(__xludf.DUMMYFUNCTION("IMPORTRANGE(""https://docs.google.com/spreadsheets/d/1XL5vhW3sbDhbH9Cz0tuDiY8C3ctxq1tqvaCgkFb8cCA/edit?usp=sharing"",""อำนาจเจริญ!J521"")"),0)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9">
        <f ca="1">IFERROR(__xludf.DUMMYFUNCTION("IMPORTRANGE(""https://docs.google.com/spreadsheets/d/1XL5vhW3sbDhbH9Cz0tuDiY8C3ctxq1tqvaCgkFb8cCA/edit?usp=sharing"",""อำนาจเจริญ!J523"")"),726634.75)</f>
        <v>726634.75</v>
      </c>
      <c r="K628" s="350">
        <f t="shared" ref="K628:K635" ca="1" si="129">IF(I628&gt;0,J628*100/I628,0)</f>
        <v>18.120570540051144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IFERROR(__xludf.DUMMYFUNCTION("IMPORTRANGE(""https://docs.google.com/spreadsheets/d/1XL5vhW3sbDhbH9Cz0tuDiY8C3ctxq1tqvaCgkFb8cCA/edit?usp=sharing"",""อำนาจเจริญ!I524"")"),351)</f>
        <v>351</v>
      </c>
      <c r="J629" s="349">
        <f ca="1">IFERROR(__xludf.DUMMYFUNCTION("IMPORTRANGE(""https://docs.google.com/spreadsheets/d/1XL5vhW3sbDhbH9Cz0tuDiY8C3ctxq1tqvaCgkFb8cCA/edit?usp=sharing"",""อำนาจเจริญ!J524"")"),61)</f>
        <v>61</v>
      </c>
      <c r="K629" s="350">
        <f t="shared" ca="1" si="129"/>
        <v>17.378917378917379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9">
        <f ca="1">IFERROR(__xludf.DUMMYFUNCTION("IMPORTRANGE(""https://docs.google.com/spreadsheets/d/1XL5vhW3sbDhbH9Cz0tuDiY8C3ctxq1tqvaCgkFb8cCA/edit?usp=sharing"",""อำนาจเจริญ!J525"")"),499634.41)</f>
        <v>499634.41</v>
      </c>
      <c r="K630" s="350">
        <f t="shared" ca="1" si="129"/>
        <v>12.821914583731928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IFERROR(__xludf.DUMMYFUNCTION("IMPORTRANGE(""https://docs.google.com/spreadsheets/d/1XL5vhW3sbDhbH9Cz0tuDiY8C3ctxq1tqvaCgkFb8cCA/edit?usp=sharing"",""อำนาจเจริญ!I526"")"),221)</f>
        <v>221</v>
      </c>
      <c r="J631" s="349">
        <f ca="1">IFERROR(__xludf.DUMMYFUNCTION("IMPORTRANGE(""https://docs.google.com/spreadsheets/d/1XL5vhW3sbDhbH9Cz0tuDiY8C3ctxq1tqvaCgkFb8cCA/edit?usp=sharing"",""อำนาจเจริญ!J526"")"),105)</f>
        <v>105</v>
      </c>
      <c r="K631" s="350">
        <f t="shared" ca="1" si="129"/>
        <v>47.511312217194572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IFERROR(__xludf.DUMMYFUNCTION("IMPORTRANGE(""https://docs.google.com/spreadsheets/d/1XL5vhW3sbDhbH9Cz0tuDiY8C3ctxq1tqvaCgkFb8cCA/edit?usp=sharing"",""อำนาจเจริญ!I527"")"),0)</f>
        <v>0</v>
      </c>
      <c r="J632" s="349">
        <f ca="1">IFERROR(__xludf.DUMMYFUNCTION("IMPORTRANGE(""https://docs.google.com/spreadsheets/d/1XL5vhW3sbDhbH9Cz0tuDiY8C3ctxq1tqvaCgkFb8cCA/edit?usp=sharing"",""อำนาจเจริญ!J527"")"),26504.9)</f>
        <v>26504.9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IFERROR(__xludf.DUMMYFUNCTION("IMPORTRANGE(""https://docs.google.com/spreadsheets/d/1XL5vhW3sbDhbH9Cz0tuDiY8C3ctxq1tqvaCgkFb8cCA/edit?usp=sharing"",""อำนาจเจริญ!I528"")"),0)</f>
        <v>0</v>
      </c>
      <c r="J633" s="349">
        <f ca="1">IFERROR(__xludf.DUMMYFUNCTION("IMPORTRANGE(""https://docs.google.com/spreadsheets/d/1XL5vhW3sbDhbH9Cz0tuDiY8C3ctxq1tqvaCgkFb8cCA/edit?usp=sharing"",""อำนาจเจริญ!J528"")"),3)</f>
        <v>3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9">
        <f ca="1">IFERROR(__xludf.DUMMYFUNCTION("IMPORTRANGE(""https://docs.google.com/spreadsheets/d/1XL5vhW3sbDhbH9Cz0tuDiY8C3ctxq1tqvaCgkFb8cCA/edit?usp=sharing"",""อำนาจเจริญ!J529"")"),0)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IFERROR(__xludf.DUMMYFUNCTION("IMPORTRANGE(""https://docs.google.com/spreadsheets/d/1XL5vhW3sbDhbH9Cz0tuDiY8C3ctxq1tqvaCgkFb8cCA/edit?usp=sharing"",""อำนาจเจริญ!I530"")"),150)</f>
        <v>150</v>
      </c>
      <c r="J635" s="519">
        <f ca="1">IFERROR(__xludf.DUMMYFUNCTION("IMPORTRANGE(""https://docs.google.com/spreadsheets/d/1XL5vhW3sbDhbH9Cz0tuDiY8C3ctxq1tqvaCgkFb8cCA/edit?usp=sharing"",""อำนาจเจริญ!J530"")"),0)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72" activePane="bottomLeft" state="frozen"/>
      <selection activeCell="I98" sqref="I98"/>
      <selection pane="bottomLeft" activeCell="P482" sqref="P482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238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5883155</v>
      </c>
      <c r="M8" s="25">
        <f t="shared" ca="1" si="0"/>
        <v>1801805</v>
      </c>
      <c r="N8" s="25">
        <f t="shared" ca="1" si="0"/>
        <v>1793964</v>
      </c>
      <c r="O8" s="24">
        <f t="shared" ref="O8:O16" ca="1" si="1">IF(L8&gt;0,N8*100/L8,0)</f>
        <v>30.493230248055678</v>
      </c>
      <c r="P8" s="24">
        <f t="shared" ref="P8:P16" ca="1" si="2">IF(M8&gt;0,N8*100/M8,0)</f>
        <v>99.564825272435144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5883155</v>
      </c>
      <c r="M10" s="32">
        <f t="shared" ca="1" si="4"/>
        <v>1801805</v>
      </c>
      <c r="N10" s="32">
        <f t="shared" ca="1" si="4"/>
        <v>1793964</v>
      </c>
      <c r="O10" s="31">
        <f t="shared" ca="1" si="1"/>
        <v>30.493230248055678</v>
      </c>
      <c r="P10" s="31">
        <f t="shared" ca="1" si="2"/>
        <v>99.564825272435144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5845355</v>
      </c>
      <c r="M12" s="40">
        <f t="shared" ca="1" si="6"/>
        <v>1801805</v>
      </c>
      <c r="N12" s="40">
        <f t="shared" ca="1" si="6"/>
        <v>1756164</v>
      </c>
      <c r="O12" s="40">
        <f t="shared" ca="1" si="1"/>
        <v>30.043752689101005</v>
      </c>
      <c r="P12" s="40">
        <f t="shared" ca="1" si="2"/>
        <v>97.466928996201034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2233000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3612355</v>
      </c>
      <c r="M14" s="40">
        <f t="shared" si="8"/>
        <v>0</v>
      </c>
      <c r="N14" s="40">
        <f t="shared" ca="1" si="8"/>
        <v>505376</v>
      </c>
      <c r="O14" s="43">
        <f t="shared" ca="1" si="1"/>
        <v>13.990208603528723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37800</v>
      </c>
      <c r="M16" s="40">
        <f t="shared" si="10"/>
        <v>0</v>
      </c>
      <c r="N16" s="40">
        <f t="shared" ca="1" si="10"/>
        <v>37800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3461615</v>
      </c>
      <c r="M18" s="25">
        <f t="shared" ca="1" si="11"/>
        <v>1801805</v>
      </c>
      <c r="N18" s="25">
        <f t="shared" ca="1" si="11"/>
        <v>1288588</v>
      </c>
      <c r="O18" s="24">
        <f t="shared" ref="O18:O20" ca="1" si="12">IF(L18&gt;0,N18*100/L18,0)</f>
        <v>37.225052468284311</v>
      </c>
      <c r="P18" s="24">
        <f t="shared" ref="P18:P26" ca="1" si="13">IF(M18&gt;0,N18*100/M18,0)</f>
        <v>71.516507058199977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3461615</v>
      </c>
      <c r="M20" s="32">
        <f t="shared" ca="1" si="15"/>
        <v>1801805</v>
      </c>
      <c r="N20" s="32">
        <f t="shared" ca="1" si="15"/>
        <v>1288588</v>
      </c>
      <c r="O20" s="31">
        <f t="shared" ca="1" si="12"/>
        <v>37.225052468284311</v>
      </c>
      <c r="P20" s="31">
        <f t="shared" ca="1" si="13"/>
        <v>71.516507058199977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3423815</v>
      </c>
      <c r="M22" s="44">
        <f t="shared" ca="1" si="18"/>
        <v>1801805</v>
      </c>
      <c r="N22" s="43">
        <f t="shared" ca="1" si="18"/>
        <v>1250788</v>
      </c>
      <c r="O22" s="43">
        <f t="shared" ca="1" si="17"/>
        <v>36.531997201951626</v>
      </c>
      <c r="P22" s="43">
        <f t="shared" ca="1" si="13"/>
        <v>69.418610781965867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2233000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1190815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37800</v>
      </c>
      <c r="M26" s="52">
        <f t="shared" si="22"/>
        <v>0</v>
      </c>
      <c r="N26" s="52">
        <f t="shared" ca="1" si="22"/>
        <v>37800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2421540</v>
      </c>
      <c r="M28" s="25">
        <f t="shared" si="23"/>
        <v>0</v>
      </c>
      <c r="N28" s="25">
        <f t="shared" ca="1" si="23"/>
        <v>505376</v>
      </c>
      <c r="O28" s="24">
        <f t="shared" ref="O28:O30" ca="1" si="24">IF(L28&gt;0,N28*100/L28,0)</f>
        <v>20.870024860212922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2421540</v>
      </c>
      <c r="M30" s="32">
        <f t="shared" si="27"/>
        <v>0</v>
      </c>
      <c r="N30" s="32">
        <f t="shared" ca="1" si="27"/>
        <v>505376</v>
      </c>
      <c r="O30" s="31">
        <f t="shared" ca="1" si="24"/>
        <v>20.870024860212922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2421540</v>
      </c>
      <c r="M32" s="43">
        <f t="shared" si="30"/>
        <v>0</v>
      </c>
      <c r="N32" s="43">
        <f t="shared" ca="1" si="30"/>
        <v>505376</v>
      </c>
      <c r="O32" s="43">
        <f t="shared" ca="1" si="29"/>
        <v>20.870024860212922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2421540</v>
      </c>
      <c r="M34" s="43">
        <f t="shared" si="32"/>
        <v>0</v>
      </c>
      <c r="N34" s="43">
        <f t="shared" ca="1" si="32"/>
        <v>505376</v>
      </c>
      <c r="O34" s="43">
        <f t="shared" ca="1" si="29"/>
        <v>20.870024860212922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3461615</v>
      </c>
      <c r="M37" s="57">
        <f t="shared" ca="1" si="33"/>
        <v>1801805</v>
      </c>
      <c r="N37" s="57">
        <f t="shared" ca="1" si="33"/>
        <v>1288588</v>
      </c>
      <c r="O37" s="58">
        <f t="shared" ca="1" si="29"/>
        <v>37.225052468284311</v>
      </c>
      <c r="P37" s="58">
        <f t="shared" ca="1" si="25"/>
        <v>71.516507058199977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757600</v>
      </c>
      <c r="M41" s="81">
        <f t="shared" ca="1" si="34"/>
        <v>378800</v>
      </c>
      <c r="N41" s="81">
        <f t="shared" ca="1" si="34"/>
        <v>296615</v>
      </c>
      <c r="O41" s="80">
        <f t="shared" ref="O41:O43" ca="1" si="35">IF(L41&gt;0,N41*100/L41,0)</f>
        <v>39.151927138331573</v>
      </c>
      <c r="P41" s="80">
        <f t="shared" ref="P41:P43" ca="1" si="36">IF(M41&gt;0,N41*100/M41,0)</f>
        <v>78.303854276663145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757600</v>
      </c>
      <c r="M43" s="81">
        <f t="shared" ca="1" si="38"/>
        <v>378800</v>
      </c>
      <c r="N43" s="81">
        <f t="shared" ca="1" si="38"/>
        <v>296615</v>
      </c>
      <c r="O43" s="80">
        <f t="shared" ca="1" si="35"/>
        <v>39.151927138331573</v>
      </c>
      <c r="P43" s="80">
        <f t="shared" ca="1" si="36"/>
        <v>78.303854276663145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757600</v>
      </c>
      <c r="M45" s="93">
        <f ca="1">IFERROR(__xludf.DUMMYFUNCTION("IMPORTRANGE(""https://docs.google.com/spreadsheets/d/1Yj_ptqi66GCucihVvJfMjLAmec39IyEx_6qawtMGysU/edit?usp=sharing"",""สบก!Q38"")"),378800)</f>
        <v>378800</v>
      </c>
      <c r="N45" s="93">
        <f ca="1">IFERROR(__xludf.DUMMYFUNCTION("IMPORTRANGE(""https://docs.google.com/spreadsheets/d/1Yj_ptqi66GCucihVvJfMjLAmec39IyEx_6qawtMGysU/edit?usp=sharing"",""สบก!R38"")"),296615)</f>
        <v>296615</v>
      </c>
      <c r="O45" s="94">
        <f ca="1">IF(L45&gt;0,N45*100/L45,0)</f>
        <v>39.151927138331573</v>
      </c>
      <c r="P45" s="94">
        <f ca="1">IF(M45&gt;0,N45*100/M45,0)</f>
        <v>78.303854276663145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IFERROR(__xludf.DUMMYFUNCTION("IMPORTRANGE(""https://docs.google.com/spreadsheets/d/1Yj_ptqi66GCucihVvJfMjLAmec39IyEx_6qawtMGysU/edit?usp=sharing"",""สบก!M38"")"),757600)</f>
        <v>757600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IFERROR(__xludf.DUMMYFUNCTION("IMPORTRANGE(""https://docs.google.com/spreadsheets/d/1Yj_ptqi66GCucihVvJfMjLAmec39IyEx_6qawtMGysU/edit?usp=sharing"",""สบก!N38"")"),0)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IFERROR(__xludf.DUMMYFUNCTION("IMPORTRANGE(""https://docs.google.com/spreadsheets/d/1Yj_ptqi66GCucihVvJfMjLAmec39IyEx_6qawtMGysU/edit?usp=sharing"",""สบก!O38"")"),0)</f>
        <v>0</v>
      </c>
      <c r="M49" s="103"/>
      <c r="N49" s="93">
        <f ca="1">IFERROR(__xludf.DUMMYFUNCTION("IMPORTRANGE(""https://docs.google.com/spreadsheets/d/1Yj_ptqi66GCucihVvJfMjLAmec39IyEx_6qawtMGysU/edit?usp=sharing"",""สบก!S38"")"),0)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313500</v>
      </c>
      <c r="N53" s="127">
        <f t="shared" ca="1" si="39"/>
        <v>307132</v>
      </c>
      <c r="O53" s="126">
        <f t="shared" ref="O53:O55" ca="1" si="40">IF(L53&gt;0,N53*100/L53,0)</f>
        <v>51.18866666666667</v>
      </c>
      <c r="P53" s="126">
        <f t="shared" ref="P53:P55" ca="1" si="41">IF(M53&gt;0,N53*100/M53,0)</f>
        <v>97.968740031897923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313500</v>
      </c>
      <c r="N55" s="127">
        <f t="shared" ca="1" si="43"/>
        <v>307132</v>
      </c>
      <c r="O55" s="126">
        <f t="shared" ca="1" si="40"/>
        <v>51.18866666666667</v>
      </c>
      <c r="P55" s="126">
        <f t="shared" ca="1" si="41"/>
        <v>97.968740031897923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IFERROR(__xludf.DUMMYFUNCTION("IMPORTRANGE(""https://docs.google.com/spreadsheets/d/1Yj_ptqi66GCucihVvJfMjLAmec39IyEx_6qawtMGysU/edit?usp=sharing"",""สบก!Z38"")"),313500)</f>
        <v>313500</v>
      </c>
      <c r="N57" s="93">
        <f ca="1">IFERROR(__xludf.DUMMYFUNCTION("IMPORTRANGE(""https://docs.google.com/spreadsheets/d/1Yj_ptqi66GCucihVvJfMjLAmec39IyEx_6qawtMGysU/edit?usp=sharing"",""สบก!AA38"")"),307132)</f>
        <v>307132</v>
      </c>
      <c r="O57" s="94">
        <f ca="1">IF(L57&gt;0,N57*100/L57,0)</f>
        <v>51.18866666666667</v>
      </c>
      <c r="P57" s="94">
        <f ca="1">IF(M57&gt;0,N57*100/M57,0)</f>
        <v>97.968740031897923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IFERROR(__xludf.DUMMYFUNCTION("IMPORTRANGE(""https://docs.google.com/spreadsheets/d/1Yj_ptqi66GCucihVvJfMjLAmec39IyEx_6qawtMGysU/edit?usp=sharing"",""สบก!V38"")"),600000)</f>
        <v>600000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IFERROR(__xludf.DUMMYFUNCTION("IMPORTRANGE(""https://docs.google.com/spreadsheets/d/1Yj_ptqi66GCucihVvJfMjLAmec39IyEx_6qawtMGysU/edit?usp=sharing"",""สบก!W38"")"),0)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IFERROR(__xludf.DUMMYFUNCTION("IMPORTRANGE(""https://docs.google.com/spreadsheets/d/1Yj_ptqi66GCucihVvJfMjLAmec39IyEx_6qawtMGysU/edit?usp=sharing"",""สบก!X38"")"),0)</f>
        <v>0</v>
      </c>
      <c r="M61" s="103"/>
      <c r="N61" s="93">
        <f ca="1">IFERROR(__xludf.DUMMYFUNCTION("IMPORTRANGE(""https://docs.google.com/spreadsheets/d/1Yj_ptqi66GCucihVvJfMjLAmec39IyEx_6qawtMGysU/edit?usp=sharing"",""สบก!AB38"")"),0)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IFERROR(__xludf.DUMMYFUNCTION("IMPORTRANGE(""https://docs.google.com/spreadsheets/d/1XL5vhW3sbDhbH9Cz0tuDiY8C3ctxq1tqvaCgkFb8cCA/edit?usp=sharing"",""กาฬสินธุ์!I9"")"),0)</f>
        <v>0</v>
      </c>
      <c r="J64" s="148">
        <f ca="1">IFERROR(__xludf.DUMMYFUNCTION("IMPORTRANGE(""https://docs.google.com/spreadsheets/d/1XL5vhW3sbDhbH9Cz0tuDiY8C3ctxq1tqvaCgkFb8cCA/edit?usp=sharing"",""กาฬสินธุ์!J9"")"),0)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IFERROR(__xludf.DUMMYFUNCTION("IMPORTRANGE(""https://docs.google.com/spreadsheets/d/1XL5vhW3sbDhbH9Cz0tuDiY8C3ctxq1tqvaCgkFb8cCA/edit?usp=sharing"",""กาฬสินธุ์!I10"")"),0)</f>
        <v>0</v>
      </c>
      <c r="J65" s="148">
        <f ca="1">IFERROR(__xludf.DUMMYFUNCTION("IMPORTRANGE(""https://docs.google.com/spreadsheets/d/1XL5vhW3sbDhbH9Cz0tuDiY8C3ctxq1tqvaCgkFb8cCA/edit?usp=sharing"",""กาฬสินธุ์!J10"")"),0)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IFERROR(__xludf.DUMMYFUNCTION("IMPORTRANGE(""https://docs.google.com/spreadsheets/d/1Yj_ptqi66GCucihVvJfMjLAmec39IyEx_6qawtMGysU/edit?usp=sharing"",""สบก!AI38"")"),0)</f>
        <v>0</v>
      </c>
      <c r="N70" s="177">
        <f ca="1">IFERROR(__xludf.DUMMYFUNCTION("IMPORTRANGE(""https://docs.google.com/spreadsheets/d/1Yj_ptqi66GCucihVvJfMjLAmec39IyEx_6qawtMGysU/edit?usp=sharing"",""สบก!AJ38"")"),0)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IFERROR(__xludf.DUMMYFUNCTION("IMPORTRANGE(""https://docs.google.com/spreadsheets/d/1Yj_ptqi66GCucihVvJfMjLAmec39IyEx_6qawtMGysU/edit?usp=sharing"",""สบก!AE38"")"),0)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IFERROR(__xludf.DUMMYFUNCTION("IMPORTRANGE(""https://docs.google.com/spreadsheets/d/1Yj_ptqi66GCucihVvJfMjLAmec39IyEx_6qawtMGysU/edit?usp=sharing"",""สบก!AF38"")"),0)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IFERROR(__xludf.DUMMYFUNCTION("IMPORTRANGE(""https://docs.google.com/spreadsheets/d/1Yj_ptqi66GCucihVvJfMjLAmec39IyEx_6qawtMGysU/edit?usp=sharing"",""สบก!AG38"")"),0)</f>
        <v>0</v>
      </c>
      <c r="M74" s="103"/>
      <c r="N74" s="93">
        <f ca="1">IFERROR(__xludf.DUMMYFUNCTION("IMPORTRANGE(""https://docs.google.com/spreadsheets/d/1Yj_ptqi66GCucihVvJfMjLAmec39IyEx_6qawtMGysU/edit?usp=sharing"",""สบก!AK38"")"),0)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IFERROR(__xludf.DUMMYFUNCTION("IMPORTRANGE(""https://docs.google.com/spreadsheets/d/1XL5vhW3sbDhbH9Cz0tuDiY8C3ctxq1tqvaCgkFb8cCA/edit?usp=sharing"",""กาฬสินธุ์!J16"")"),0)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IFERROR(__xludf.DUMMYFUNCTION("IMPORTRANGE(""https://docs.google.com/spreadsheets/d/1XL5vhW3sbDhbH9Cz0tuDiY8C3ctxq1tqvaCgkFb8cCA/edit?usp=sharing"",""กาฬสินธุ์!J17"")"),0)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IFERROR(__xludf.DUMMYFUNCTION("IMPORTRANGE(""https://docs.google.com/spreadsheets/d/1XL5vhW3sbDhbH9Cz0tuDiY8C3ctxq1tqvaCgkFb8cCA/edit?usp=sharing"",""กาฬสินธุ์!J18"")"),0)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IFERROR(__xludf.DUMMYFUNCTION("IMPORTRANGE(""https://docs.google.com/spreadsheets/d/1XL5vhW3sbDhbH9Cz0tuDiY8C3ctxq1tqvaCgkFb8cCA/edit?usp=sharing"",""กาฬสินธุ์!J19"")"),0)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IFERROR(__xludf.DUMMYFUNCTION("IMPORTRANGE(""https://docs.google.com/spreadsheets/d/1XL5vhW3sbDhbH9Cz0tuDiY8C3ctxq1tqvaCgkFb8cCA/edit?usp=sharing"",""กาฬสินธุ์!I20"")"),0)</f>
        <v>0</v>
      </c>
      <c r="J80" s="210">
        <f ca="1">IFERROR(__xludf.DUMMYFUNCTION("IMPORTRANGE(""https://docs.google.com/spreadsheets/d/1XL5vhW3sbDhbH9Cz0tuDiY8C3ctxq1tqvaCgkFb8cCA/edit?usp=sharing"",""กาฬสินธุ์!J20"")"),0)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IFERROR(__xludf.DUMMYFUNCTION("IMPORTRANGE(""https://docs.google.com/spreadsheets/d/1XL5vhW3sbDhbH9Cz0tuDiY8C3ctxq1tqvaCgkFb8cCA/edit?usp=sharing"",""กาฬสินธุ์!I21"")"),0)</f>
        <v>0</v>
      </c>
      <c r="J81" s="210">
        <f ca="1">IFERROR(__xludf.DUMMYFUNCTION("IMPORTRANGE(""https://docs.google.com/spreadsheets/d/1XL5vhW3sbDhbH9Cz0tuDiY8C3ctxq1tqvaCgkFb8cCA/edit?usp=sharing"",""กาฬสินธุ์!J21"")"),0)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IFERROR(__xludf.DUMMYFUNCTION("IMPORTRANGE(""https://docs.google.com/spreadsheets/d/1XL5vhW3sbDhbH9Cz0tuDiY8C3ctxq1tqvaCgkFb8cCA/edit?usp=sharing"",""กาฬสินธุ์!I22"")"),0)</f>
        <v>0</v>
      </c>
      <c r="J82" s="213">
        <f ca="1">IFERROR(__xludf.DUMMYFUNCTION("IMPORTRANGE(""https://docs.google.com/spreadsheets/d/1XL5vhW3sbDhbH9Cz0tuDiY8C3ctxq1tqvaCgkFb8cCA/edit?usp=sharing"",""กาฬสินธุ์!J22"")"),0)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IFERROR(__xludf.DUMMYFUNCTION("IMPORTRANGE(""https://docs.google.com/spreadsheets/d/1XL5vhW3sbDhbH9Cz0tuDiY8C3ctxq1tqvaCgkFb8cCA/edit?usp=sharing"",""กาฬสินธุ์!I23"")"),0)</f>
        <v>0</v>
      </c>
      <c r="J83" s="213">
        <f ca="1">IFERROR(__xludf.DUMMYFUNCTION("IMPORTRANGE(""https://docs.google.com/spreadsheets/d/1XL5vhW3sbDhbH9Cz0tuDiY8C3ctxq1tqvaCgkFb8cCA/edit?usp=sharing"",""กาฬสินธุ์!J23"")"),0)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IFERROR(__xludf.DUMMYFUNCTION("IMPORTRANGE(""https://docs.google.com/spreadsheets/d/1XL5vhW3sbDhbH9Cz0tuDiY8C3ctxq1tqvaCgkFb8cCA/edit?usp=sharing"",""กาฬสินธุ์!I24"")"),0)</f>
        <v>0</v>
      </c>
      <c r="J84" s="198">
        <f ca="1">IFERROR(__xludf.DUMMYFUNCTION("IMPORTRANGE(""https://docs.google.com/spreadsheets/d/1XL5vhW3sbDhbH9Cz0tuDiY8C3ctxq1tqvaCgkFb8cCA/edit?usp=sharing"",""กาฬสินธุ์!J24"")"),0)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IFERROR(__xludf.DUMMYFUNCTION("IMPORTRANGE(""https://docs.google.com/spreadsheets/d/1XL5vhW3sbDhbH9Cz0tuDiY8C3ctxq1tqvaCgkFb8cCA/edit?usp=sharing"",""กาฬสินธุ์!I25"")"),0)</f>
        <v>0</v>
      </c>
      <c r="J85" s="198">
        <f ca="1">IFERROR(__xludf.DUMMYFUNCTION("IMPORTRANGE(""https://docs.google.com/spreadsheets/d/1XL5vhW3sbDhbH9Cz0tuDiY8C3ctxq1tqvaCgkFb8cCA/edit?usp=sharing"",""กาฬสินธุ์!J25"")"),0)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IFERROR(__xludf.DUMMYFUNCTION("IMPORTRANGE(""https://docs.google.com/spreadsheets/d/1XL5vhW3sbDhbH9Cz0tuDiY8C3ctxq1tqvaCgkFb8cCA/edit?usp=sharing"",""กาฬสินธุ์!I26"")"),0)</f>
        <v>0</v>
      </c>
      <c r="J86" s="213">
        <f ca="1">IFERROR(__xludf.DUMMYFUNCTION("IMPORTRANGE(""https://docs.google.com/spreadsheets/d/1XL5vhW3sbDhbH9Cz0tuDiY8C3ctxq1tqvaCgkFb8cCA/edit?usp=sharing"",""กาฬสินธุ์!J26"")"),0)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IFERROR(__xludf.DUMMYFUNCTION("IMPORTRANGE(""https://docs.google.com/spreadsheets/d/1XL5vhW3sbDhbH9Cz0tuDiY8C3ctxq1tqvaCgkFb8cCA/edit?usp=sharing"",""กาฬสินธุ์!I27"")"),0)</f>
        <v>0</v>
      </c>
      <c r="J87" s="213">
        <f ca="1">IFERROR(__xludf.DUMMYFUNCTION("IMPORTRANGE(""https://docs.google.com/spreadsheets/d/1XL5vhW3sbDhbH9Cz0tuDiY8C3ctxq1tqvaCgkFb8cCA/edit?usp=sharing"",""กาฬสินธุ์!J27"")"),0)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IFERROR(__xludf.DUMMYFUNCTION("IMPORTRANGE(""https://docs.google.com/spreadsheets/d/1XL5vhW3sbDhbH9Cz0tuDiY8C3ctxq1tqvaCgkFb8cCA/edit?usp=sharing"",""กาฬสินธุ์!I28"")"),0)</f>
        <v>0</v>
      </c>
      <c r="J88" s="213">
        <f ca="1">IFERROR(__xludf.DUMMYFUNCTION("IMPORTRANGE(""https://docs.google.com/spreadsheets/d/1XL5vhW3sbDhbH9Cz0tuDiY8C3ctxq1tqvaCgkFb8cCA/edit?usp=sharing"",""กาฬสินธุ์!J28"")"),0)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IFERROR(__xludf.DUMMYFUNCTION("IMPORTRANGE(""https://docs.google.com/spreadsheets/d/1XL5vhW3sbDhbH9Cz0tuDiY8C3ctxq1tqvaCgkFb8cCA/edit?usp=sharing"",""กาฬสินธุ์!J29"")"),0)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IFERROR(__xludf.DUMMYFUNCTION("IMPORTRANGE(""https://docs.google.com/spreadsheets/d/1XL5vhW3sbDhbH9Cz0tuDiY8C3ctxq1tqvaCgkFb8cCA/edit?usp=sharing"",""กาฬสินธุ์!J30"")"),0)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IFERROR(__xludf.DUMMYFUNCTION("IMPORTRANGE(""https://docs.google.com/spreadsheets/d/1XL5vhW3sbDhbH9Cz0tuDiY8C3ctxq1tqvaCgkFb8cCA/edit?usp=sharing"",""กาฬสินธุ์!I32"")"),0)</f>
        <v>0</v>
      </c>
      <c r="J92" s="148">
        <f ca="1">IFERROR(__xludf.DUMMYFUNCTION("IMPORTRANGE(""https://docs.google.com/spreadsheets/d/1XL5vhW3sbDhbH9Cz0tuDiY8C3ctxq1tqvaCgkFb8cCA/edit?usp=sharing"",""กาฬสินธุ์!J32"")"),0)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IFERROR(__xludf.DUMMYFUNCTION("IMPORTRANGE(""https://docs.google.com/spreadsheets/d/1XL5vhW3sbDhbH9Cz0tuDiY8C3ctxq1tqvaCgkFb8cCA/edit?usp=sharing"",""กาฬสินธุ์!I33"")"),0)</f>
        <v>0</v>
      </c>
      <c r="J93" s="148">
        <f ca="1">IFERROR(__xludf.DUMMYFUNCTION("IMPORTRANGE(""https://docs.google.com/spreadsheets/d/1XL5vhW3sbDhbH9Cz0tuDiY8C3ctxq1tqvaCgkFb8cCA/edit?usp=sharing"",""กาฬสินธุ์!J33"")"),0)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IFERROR(__xludf.DUMMYFUNCTION("IMPORTRANGE(""https://docs.google.com/spreadsheets/d/1Yj_ptqi66GCucihVvJfMjLAmec39IyEx_6qawtMGysU/edit?usp=sharing"",""สบก!AR38"")"),0)</f>
        <v>0</v>
      </c>
      <c r="N98" s="177">
        <f ca="1">IFERROR(__xludf.DUMMYFUNCTION("IMPORTRANGE(""https://docs.google.com/spreadsheets/d/1Yj_ptqi66GCucihVvJfMjLAmec39IyEx_6qawtMGysU/edit?usp=sharing"",""สบก!AS38"")"),0)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IFERROR(__xludf.DUMMYFUNCTION("IMPORTRANGE(""https://docs.google.com/spreadsheets/d/1Yj_ptqi66GCucihVvJfMjLAmec39IyEx_6qawtMGysU/edit?usp=sharing"",""สบก!AN38"")"),0)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IFERROR(__xludf.DUMMYFUNCTION("IMPORTRANGE(""https://docs.google.com/spreadsheets/d/1Yj_ptqi66GCucihVvJfMjLAmec39IyEx_6qawtMGysU/edit?usp=sharing"",""สบก!AO38"")"),0)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IFERROR(__xludf.DUMMYFUNCTION("IMPORTRANGE(""https://docs.google.com/spreadsheets/d/1Yj_ptqi66GCucihVvJfMjLAmec39IyEx_6qawtMGysU/edit?usp=sharing"",""สบก!AP38"")"),0)</f>
        <v>0</v>
      </c>
      <c r="M102" s="103"/>
      <c r="N102" s="93">
        <f ca="1">IFERROR(__xludf.DUMMYFUNCTION("IMPORTRANGE(""https://docs.google.com/spreadsheets/d/1Yj_ptqi66GCucihVvJfMjLAmec39IyEx_6qawtMGysU/edit?usp=sharing"",""สบก!AT38"")"),0)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IFERROR(__xludf.DUMMYFUNCTION("IMPORTRANGE(""https://docs.google.com/spreadsheets/d/1XL5vhW3sbDhbH9Cz0tuDiY8C3ctxq1tqvaCgkFb8cCA/edit?usp=sharing"",""กาฬสินธุ์!J39"")"),0)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IFERROR(__xludf.DUMMYFUNCTION("IMPORTRANGE(""https://docs.google.com/spreadsheets/d/1XL5vhW3sbDhbH9Cz0tuDiY8C3ctxq1tqvaCgkFb8cCA/edit?usp=sharing"",""กาฬสินธุ์!J40"")"),0)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IFERROR(__xludf.DUMMYFUNCTION("IMPORTRANGE(""https://docs.google.com/spreadsheets/d/1XL5vhW3sbDhbH9Cz0tuDiY8C3ctxq1tqvaCgkFb8cCA/edit?usp=sharing"",""กาฬสินธุ์!J41"")"),0)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IFERROR(__xludf.DUMMYFUNCTION("IMPORTRANGE(""https://docs.google.com/spreadsheets/d/1XL5vhW3sbDhbH9Cz0tuDiY8C3ctxq1tqvaCgkFb8cCA/edit?usp=sharing"",""กาฬสินธุ์!J42"")"),0)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IFERROR(__xludf.DUMMYFUNCTION("IMPORTRANGE(""https://docs.google.com/spreadsheets/d/1XL5vhW3sbDhbH9Cz0tuDiY8C3ctxq1tqvaCgkFb8cCA/edit?usp=sharing"",""กาฬสินธุ์!I43"")"),0)</f>
        <v>0</v>
      </c>
      <c r="J108" s="213">
        <f ca="1">IFERROR(__xludf.DUMMYFUNCTION("IMPORTRANGE(""https://docs.google.com/spreadsheets/d/1XL5vhW3sbDhbH9Cz0tuDiY8C3ctxq1tqvaCgkFb8cCA/edit?usp=sharing"",""กาฬสินธุ์!J43"")"),0)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IFERROR(__xludf.DUMMYFUNCTION("IMPORTRANGE(""https://docs.google.com/spreadsheets/d/1XL5vhW3sbDhbH9Cz0tuDiY8C3ctxq1tqvaCgkFb8cCA/edit?usp=sharing"",""กาฬสินธุ์!I44"")"),0)</f>
        <v>0</v>
      </c>
      <c r="J109" s="213">
        <f ca="1">IFERROR(__xludf.DUMMYFUNCTION("IMPORTRANGE(""https://docs.google.com/spreadsheets/d/1XL5vhW3sbDhbH9Cz0tuDiY8C3ctxq1tqvaCgkFb8cCA/edit?usp=sharing"",""กาฬสินธุ์!J44"")"),0)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IFERROR(__xludf.DUMMYFUNCTION("IMPORTRANGE(""https://docs.google.com/spreadsheets/d/1XL5vhW3sbDhbH9Cz0tuDiY8C3ctxq1tqvaCgkFb8cCA/edit?usp=sharing"",""กาฬสินธุ์!I45"")"),0)</f>
        <v>0</v>
      </c>
      <c r="J110" s="213">
        <f ca="1">IFERROR(__xludf.DUMMYFUNCTION("IMPORTRANGE(""https://docs.google.com/spreadsheets/d/1XL5vhW3sbDhbH9Cz0tuDiY8C3ctxq1tqvaCgkFb8cCA/edit?usp=sharing"",""กาฬสินธุ์!J45"")"),0)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IFERROR(__xludf.DUMMYFUNCTION("IMPORTRANGE(""https://docs.google.com/spreadsheets/d/1XL5vhW3sbDhbH9Cz0tuDiY8C3ctxq1tqvaCgkFb8cCA/edit?usp=sharing"",""กาฬสินธุ์!I46"")"),0)</f>
        <v>0</v>
      </c>
      <c r="J111" s="213">
        <f ca="1">IFERROR(__xludf.DUMMYFUNCTION("IMPORTRANGE(""https://docs.google.com/spreadsheets/d/1XL5vhW3sbDhbH9Cz0tuDiY8C3ctxq1tqvaCgkFb8cCA/edit?usp=sharing"",""กาฬสินธุ์!J46"")"),0)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IFERROR(__xludf.DUMMYFUNCTION("IMPORTRANGE(""https://docs.google.com/spreadsheets/d/1XL5vhW3sbDhbH9Cz0tuDiY8C3ctxq1tqvaCgkFb8cCA/edit?usp=sharing"",""กาฬสินธุ์!I47"")"),0)</f>
        <v>0</v>
      </c>
      <c r="J112" s="213">
        <f ca="1">IFERROR(__xludf.DUMMYFUNCTION("IMPORTRANGE(""https://docs.google.com/spreadsheets/d/1XL5vhW3sbDhbH9Cz0tuDiY8C3ctxq1tqvaCgkFb8cCA/edit?usp=sharing"",""กาฬสินธุ์!J47"")"),0)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IFERROR(__xludf.DUMMYFUNCTION("IMPORTRANGE(""https://docs.google.com/spreadsheets/d/1XL5vhW3sbDhbH9Cz0tuDiY8C3ctxq1tqvaCgkFb8cCA/edit?usp=sharing"",""กาฬสินธุ์!I48"")"),0)</f>
        <v>0</v>
      </c>
      <c r="J113" s="213">
        <f ca="1">IFERROR(__xludf.DUMMYFUNCTION("IMPORTRANGE(""https://docs.google.com/spreadsheets/d/1XL5vhW3sbDhbH9Cz0tuDiY8C3ctxq1tqvaCgkFb8cCA/edit?usp=sharing"",""กาฬสินธุ์!J48"")"),0)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IFERROR(__xludf.DUMMYFUNCTION("IMPORTRANGE(""https://docs.google.com/spreadsheets/d/1XL5vhW3sbDhbH9Cz0tuDiY8C3ctxq1tqvaCgkFb8cCA/edit?usp=sharing"",""กาฬสินธุ์!J49"")"),0)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IFERROR(__xludf.DUMMYFUNCTION("IMPORTRANGE(""https://docs.google.com/spreadsheets/d/1XL5vhW3sbDhbH9Cz0tuDiY8C3ctxq1tqvaCgkFb8cCA/edit?usp=sharing"",""กาฬสินธุ์!J50"")"),0)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IFERROR(__xludf.DUMMYFUNCTION("IMPORTRANGE(""https://docs.google.com/spreadsheets/d/1XL5vhW3sbDhbH9Cz0tuDiY8C3ctxq1tqvaCgkFb8cCA/edit?usp=sharing"",""กาฬสินธุ์!I52"")"),20)</f>
        <v>20</v>
      </c>
      <c r="J117" s="148">
        <f ca="1">IFERROR(__xludf.DUMMYFUNCTION("IMPORTRANGE(""https://docs.google.com/spreadsheets/d/1XL5vhW3sbDhbH9Cz0tuDiY8C3ctxq1tqvaCgkFb8cCA/edit?usp=sharing"",""กาฬสินธุ์!J52"")"),20)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18385</v>
      </c>
      <c r="O118" s="157">
        <f t="shared" ref="O118:O120" ca="1" si="59">IF(L118&gt;0,N118*100/L118,0)</f>
        <v>22.301067442988842</v>
      </c>
      <c r="P118" s="157">
        <f t="shared" ref="P118:P120" ca="1" si="60">IF(M118&gt;0,N118*100/M118,0)</f>
        <v>27.671583383503915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18385</v>
      </c>
      <c r="O120" s="162">
        <f t="shared" ca="1" si="59"/>
        <v>22.301067442988842</v>
      </c>
      <c r="P120" s="162">
        <f t="shared" ca="1" si="60"/>
        <v>27.671583383503915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IFERROR(__xludf.DUMMYFUNCTION("IMPORTRANGE(""https://docs.google.com/spreadsheets/d/1Yj_ptqi66GCucihVvJfMjLAmec39IyEx_6qawtMGysU/edit?usp=sharing"",""สบก!BA38"")"),66440)</f>
        <v>66440</v>
      </c>
      <c r="N122" s="177">
        <f ca="1">IFERROR(__xludf.DUMMYFUNCTION("IMPORTRANGE(""https://docs.google.com/spreadsheets/d/1Yj_ptqi66GCucihVvJfMjLAmec39IyEx_6qawtMGysU/edit?usp=sharing"",""สบก!BB38"")"),18385)</f>
        <v>18385</v>
      </c>
      <c r="O122" s="178">
        <f ca="1">IF(L122&gt;0,N122*100/L122,0)</f>
        <v>22.301067442988842</v>
      </c>
      <c r="P122" s="178">
        <f ca="1">IF(M122&gt;0,N122*100/M122,0)</f>
        <v>27.671583383503915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IFERROR(__xludf.DUMMYFUNCTION("IMPORTRANGE(""https://docs.google.com/spreadsheets/d/1Yj_ptqi66GCucihVvJfMjLAmec39IyEx_6qawtMGysU/edit?usp=sharing"",""สบก!AW38"")"),0)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IFERROR(__xludf.DUMMYFUNCTION("IMPORTRANGE(""https://docs.google.com/spreadsheets/d/1Yj_ptqi66GCucihVvJfMjLAmec39IyEx_6qawtMGysU/edit?usp=sharing"",""สบก!AX38"")"),82440)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IFERROR(__xludf.DUMMYFUNCTION("IMPORTRANGE(""https://docs.google.com/spreadsheets/d/1Yj_ptqi66GCucihVvJfMjLAmec39IyEx_6qawtMGysU/edit?usp=sharing"",""สบก!AY38"")"),0)</f>
        <v>0</v>
      </c>
      <c r="M126" s="103"/>
      <c r="N126" s="93">
        <f ca="1">IFERROR(__xludf.DUMMYFUNCTION("IMPORTRANGE(""https://docs.google.com/spreadsheets/d/1Yj_ptqi66GCucihVvJfMjLAmec39IyEx_6qawtMGysU/edit?usp=sharing"",""สบก!BC38"")"),0)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239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IFERROR(__xludf.DUMMYFUNCTION("IMPORTRANGE(""https://docs.google.com/spreadsheets/d/1XL5vhW3sbDhbH9Cz0tuDiY8C3ctxq1tqvaCgkFb8cCA/edit?usp=sharing"",""กาฬสินธุ์!J58"")"),0)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IFERROR(__xludf.DUMMYFUNCTION("IMPORTRANGE(""https://docs.google.com/spreadsheets/d/1XL5vhW3sbDhbH9Cz0tuDiY8C3ctxq1tqvaCgkFb8cCA/edit?usp=sharing"",""กาฬสินธุ์!J59"")"),1)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IFERROR(__xludf.DUMMYFUNCTION("IMPORTRANGE(""https://docs.google.com/spreadsheets/d/1XL5vhW3sbDhbH9Cz0tuDiY8C3ctxq1tqvaCgkFb8cCA/edit?usp=sharing"",""กาฬสินธุ์!J60"")"),1)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IFERROR(__xludf.DUMMYFUNCTION("IMPORTRANGE(""https://docs.google.com/spreadsheets/d/1XL5vhW3sbDhbH9Cz0tuDiY8C3ctxq1tqvaCgkFb8cCA/edit?usp=sharing"",""กาฬสินธุ์!J61"")"),1)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IFERROR(__xludf.DUMMYFUNCTION("IMPORTRANGE(""https://docs.google.com/spreadsheets/d/1XL5vhW3sbDhbH9Cz0tuDiY8C3ctxq1tqvaCgkFb8cCA/edit?usp=sharing"",""กาฬสินธุ์!I62"")"),20)</f>
        <v>20</v>
      </c>
      <c r="J132" s="213">
        <f ca="1">IFERROR(__xludf.DUMMYFUNCTION("IMPORTRANGE(""https://docs.google.com/spreadsheets/d/1XL5vhW3sbDhbH9Cz0tuDiY8C3ctxq1tqvaCgkFb8cCA/edit?usp=sharing"",""กาฬสินธุ์!J62"")"),20)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IFERROR(__xludf.DUMMYFUNCTION("IMPORTRANGE(""https://docs.google.com/spreadsheets/d/1XL5vhW3sbDhbH9Cz0tuDiY8C3ctxq1tqvaCgkFb8cCA/edit?usp=sharing"",""กาฬสินธุ์!I63"")"),20)</f>
        <v>20</v>
      </c>
      <c r="J133" s="213">
        <f ca="1">IFERROR(__xludf.DUMMYFUNCTION("IMPORTRANGE(""https://docs.google.com/spreadsheets/d/1XL5vhW3sbDhbH9Cz0tuDiY8C3ctxq1tqvaCgkFb8cCA/edit?usp=sharing"",""กาฬสินธุ์!J63"")"),20)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IFERROR(__xludf.DUMMYFUNCTION("IMPORTRANGE(""https://docs.google.com/spreadsheets/d/1XL5vhW3sbDhbH9Cz0tuDiY8C3ctxq1tqvaCgkFb8cCA/edit?usp=sharing"",""กาฬสินธุ์!J64"")"),0)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IFERROR(__xludf.DUMMYFUNCTION("IMPORTRANGE(""https://docs.google.com/spreadsheets/d/1XL5vhW3sbDhbH9Cz0tuDiY8C3ctxq1tqvaCgkFb8cCA/edit?usp=sharing"",""กาฬสินธุ์!J65"")"),0)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IFERROR(__xludf.DUMMYFUNCTION("IMPORTRANGE(""https://docs.google.com/spreadsheets/d/1XL5vhW3sbDhbH9Cz0tuDiY8C3ctxq1tqvaCgkFb8cCA/edit?usp=sharing"",""กาฬสินธุ์!I68"")"),0)</f>
        <v>0</v>
      </c>
      <c r="J138" s="276">
        <f ca="1">IFERROR(__xludf.DUMMYFUNCTION("IMPORTRANGE(""https://docs.google.com/spreadsheets/d/1XL5vhW3sbDhbH9Cz0tuDiY8C3ctxq1tqvaCgkFb8cCA/edit?usp=sharing"",""กาฬสินธุ์!J68"")"),0)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83500</v>
      </c>
      <c r="M140" s="158">
        <f t="shared" ca="1" si="64"/>
        <v>45750</v>
      </c>
      <c r="N140" s="158">
        <f t="shared" ca="1" si="64"/>
        <v>470</v>
      </c>
      <c r="O140" s="157">
        <f t="shared" ref="O140:O142" ca="1" si="65">IF(L140&gt;0,N140*100/L140,0)</f>
        <v>0.56287425149700598</v>
      </c>
      <c r="P140" s="157">
        <f t="shared" ref="P140:P142" ca="1" si="66">IF(M140&gt;0,N140*100/M140,0)</f>
        <v>1.0273224043715847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83500</v>
      </c>
      <c r="M142" s="163">
        <f t="shared" ca="1" si="68"/>
        <v>45750</v>
      </c>
      <c r="N142" s="163">
        <f t="shared" ca="1" si="68"/>
        <v>470</v>
      </c>
      <c r="O142" s="162">
        <f t="shared" ca="1" si="65"/>
        <v>0.56287425149700598</v>
      </c>
      <c r="P142" s="162">
        <f t="shared" ca="1" si="66"/>
        <v>1.0273224043715847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83500</v>
      </c>
      <c r="M144" s="176">
        <f ca="1">IFERROR(__xludf.DUMMYFUNCTION("IMPORTRANGE(""https://docs.google.com/spreadsheets/d/1Yj_ptqi66GCucihVvJfMjLAmec39IyEx_6qawtMGysU/edit?usp=sharing"",""สบก!BJ38"")"),45750)</f>
        <v>45750</v>
      </c>
      <c r="N144" s="177">
        <f ca="1">IFERROR(__xludf.DUMMYFUNCTION("IMPORTRANGE(""https://docs.google.com/spreadsheets/d/1Yj_ptqi66GCucihVvJfMjLAmec39IyEx_6qawtMGysU/edit?usp=sharing"",""สบก!BK38"")"),470)</f>
        <v>470</v>
      </c>
      <c r="O144" s="178">
        <f ca="1">IF(L144&gt;0,N144*100/L144,0)</f>
        <v>0.56287425149700598</v>
      </c>
      <c r="P144" s="178">
        <f ca="1">IF(M144&gt;0,N144*100/M144,0)</f>
        <v>1.0273224043715847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IFERROR(__xludf.DUMMYFUNCTION("IMPORTRANGE(""https://docs.google.com/spreadsheets/d/1Yj_ptqi66GCucihVvJfMjLAmec39IyEx_6qawtMGysU/edit?usp=sharing"",""สบก!BF38"")"),0)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IFERROR(__xludf.DUMMYFUNCTION("IMPORTRANGE(""https://docs.google.com/spreadsheets/d/1Yj_ptqi66GCucihVvJfMjLAmec39IyEx_6qawtMGysU/edit?usp=sharing"",""สบก!BG38"")"),83500)</f>
        <v>83500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IFERROR(__xludf.DUMMYFUNCTION("IMPORTRANGE(""https://docs.google.com/spreadsheets/d/1Yj_ptqi66GCucihVvJfMjLAmec39IyEx_6qawtMGysU/edit?usp=sharing"",""สบก!BH38"")"),0)</f>
        <v>0</v>
      </c>
      <c r="M148" s="103"/>
      <c r="N148" s="93">
        <f ca="1">IFERROR(__xludf.DUMMYFUNCTION("IMPORTRANGE(""https://docs.google.com/spreadsheets/d/1Yj_ptqi66GCucihVvJfMjLAmec39IyEx_6qawtMGysU/edit?usp=sharing"",""สบก!BL38"")"),0)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IFERROR(__xludf.DUMMYFUNCTION("IMPORTRANGE(""https://docs.google.com/spreadsheets/d/1XL5vhW3sbDhbH9Cz0tuDiY8C3ctxq1tqvaCgkFb8cCA/edit?usp=sharing"",""กาฬสินธุ์!I74"")"),4)</f>
        <v>4</v>
      </c>
      <c r="J149" s="284">
        <f ca="1">IFERROR(__xludf.DUMMYFUNCTION("IMPORTRANGE(""https://docs.google.com/spreadsheets/d/1XL5vhW3sbDhbH9Cz0tuDiY8C3ctxq1tqvaCgkFb8cCA/edit?usp=sharing"",""กาฬสินธุ์!J74"")"),0)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IFERROR(__xludf.DUMMYFUNCTION("IMPORTRANGE(""https://docs.google.com/spreadsheets/d/1XL5vhW3sbDhbH9Cz0tuDiY8C3ctxq1tqvaCgkFb8cCA/edit?usp=sharing"",""กาฬสินธุ์!J79"")"),0)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IFERROR(__xludf.DUMMYFUNCTION("IMPORTRANGE(""https://docs.google.com/spreadsheets/d/1XL5vhW3sbDhbH9Cz0tuDiY8C3ctxq1tqvaCgkFb8cCA/edit?usp=sharing"",""กาฬสินธุ์!J80"")"),1)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IFERROR(__xludf.DUMMYFUNCTION("IMPORTRANGE(""https://docs.google.com/spreadsheets/d/1XL5vhW3sbDhbH9Cz0tuDiY8C3ctxq1tqvaCgkFb8cCA/edit?usp=sharing"",""กาฬสินธุ์!J81"")"),1)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IFERROR(__xludf.DUMMYFUNCTION("IMPORTRANGE(""https://docs.google.com/spreadsheets/d/1XL5vhW3sbDhbH9Cz0tuDiY8C3ctxq1tqvaCgkFb8cCA/edit?usp=sharing"",""กาฬสินธุ์!J82"")"),0)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IFERROR(__xludf.DUMMYFUNCTION("IMPORTRANGE(""https://docs.google.com/spreadsheets/d/1XL5vhW3sbDhbH9Cz0tuDiY8C3ctxq1tqvaCgkFb8cCA/edit?usp=sharing"",""กาฬสินธุ์!I83"")"),4)</f>
        <v>4</v>
      </c>
      <c r="J158" s="198">
        <f ca="1">IFERROR(__xludf.DUMMYFUNCTION("IMPORTRANGE(""https://docs.google.com/spreadsheets/d/1XL5vhW3sbDhbH9Cz0tuDiY8C3ctxq1tqvaCgkFb8cCA/edit?usp=sharing"",""กาฬสินธุ์!J83"")"),0)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IFERROR(__xludf.DUMMYFUNCTION("IMPORTRANGE(""https://docs.google.com/spreadsheets/d/1XL5vhW3sbDhbH9Cz0tuDiY8C3ctxq1tqvaCgkFb8cCA/edit?usp=sharing"",""กาฬสินธุ์!J84"")"),0)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IFERROR(__xludf.DUMMYFUNCTION("IMPORTRANGE(""https://docs.google.com/spreadsheets/d/1XL5vhW3sbDhbH9Cz0tuDiY8C3ctxq1tqvaCgkFb8cCA/edit?usp=sharing"",""กาฬสินธุ์!J85"")"),0)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IFERROR(__xludf.DUMMYFUNCTION("IMPORTRANGE(""https://docs.google.com/spreadsheets/d/1XL5vhW3sbDhbH9Cz0tuDiY8C3ctxq1tqvaCgkFb8cCA/edit?usp=sharing"",""กาฬสินธุ์!J86"")"),0)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IFERROR(__xludf.DUMMYFUNCTION("IMPORTRANGE(""https://docs.google.com/spreadsheets/d/1XL5vhW3sbDhbH9Cz0tuDiY8C3ctxq1tqvaCgkFb8cCA/edit?usp=sharing"",""กาฬสินธุ์!J87"")"),0)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IFERROR(__xludf.DUMMYFUNCTION("IMPORTRANGE(""https://docs.google.com/spreadsheets/d/1XL5vhW3sbDhbH9Cz0tuDiY8C3ctxq1tqvaCgkFb8cCA/edit?usp=sharing"",""กาฬสินธุ์!J88"")"),0)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IFERROR(__xludf.DUMMYFUNCTION("IMPORTRANGE(""https://docs.google.com/spreadsheets/d/1XL5vhW3sbDhbH9Cz0tuDiY8C3ctxq1tqvaCgkFb8cCA/edit?usp=sharing"",""กาฬสินธุ์!I89"")"),3)</f>
        <v>3</v>
      </c>
      <c r="J164" s="292">
        <f ca="1">IFERROR(__xludf.DUMMYFUNCTION("IMPORTRANGE(""https://docs.google.com/spreadsheets/d/1XL5vhW3sbDhbH9Cz0tuDiY8C3ctxq1tqvaCgkFb8cCA/edit?usp=sharing"",""กาฬสินธุ์!J89"")"),0)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IFERROR(__xludf.DUMMYFUNCTION("IMPORTRANGE(""https://docs.google.com/spreadsheets/d/1XL5vhW3sbDhbH9Cz0tuDiY8C3ctxq1tqvaCgkFb8cCA/edit?usp=sharing"",""กาฬสินธุ์!J94"")"),0)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IFERROR(__xludf.DUMMYFUNCTION("IMPORTRANGE(""https://docs.google.com/spreadsheets/d/1XL5vhW3sbDhbH9Cz0tuDiY8C3ctxq1tqvaCgkFb8cCA/edit?usp=sharing"",""กาฬสินธุ์!J95"")"),1)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IFERROR(__xludf.DUMMYFUNCTION("IMPORTRANGE(""https://docs.google.com/spreadsheets/d/1XL5vhW3sbDhbH9Cz0tuDiY8C3ctxq1tqvaCgkFb8cCA/edit?usp=sharing"",""กาฬสินธุ์!J96"")"),1)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IFERROR(__xludf.DUMMYFUNCTION("IMPORTRANGE(""https://docs.google.com/spreadsheets/d/1XL5vhW3sbDhbH9Cz0tuDiY8C3ctxq1tqvaCgkFb8cCA/edit?usp=sharing"",""กาฬสินธุ์!J97"")"),0)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IFERROR(__xludf.DUMMYFUNCTION("IMPORTRANGE(""https://docs.google.com/spreadsheets/d/1XL5vhW3sbDhbH9Cz0tuDiY8C3ctxq1tqvaCgkFb8cCA/edit?usp=sharing"",""กาฬสินธุ์!I98"")"),3)</f>
        <v>3</v>
      </c>
      <c r="J173" s="198">
        <f ca="1">IFERROR(__xludf.DUMMYFUNCTION("IMPORTRANGE(""https://docs.google.com/spreadsheets/d/1XL5vhW3sbDhbH9Cz0tuDiY8C3ctxq1tqvaCgkFb8cCA/edit?usp=sharing"",""กาฬสินธุ์!J98"")"),0)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IFERROR(__xludf.DUMMYFUNCTION("IMPORTRANGE(""https://docs.google.com/spreadsheets/d/1XL5vhW3sbDhbH9Cz0tuDiY8C3ctxq1tqvaCgkFb8cCA/edit?usp=sharing"",""กาฬสินธุ์!J99"")"),0)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IFERROR(__xludf.DUMMYFUNCTION("IMPORTRANGE(""https://docs.google.com/spreadsheets/d/1XL5vhW3sbDhbH9Cz0tuDiY8C3ctxq1tqvaCgkFb8cCA/edit?usp=sharing"",""กาฬสินธุ์!J100"")"),0)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IFERROR(__xludf.DUMMYFUNCTION("IMPORTRANGE(""https://docs.google.com/spreadsheets/d/1XL5vhW3sbDhbH9Cz0tuDiY8C3ctxq1tqvaCgkFb8cCA/edit?usp=sharing"",""กาฬสินธุ์!I101"")"),0)</f>
        <v>0</v>
      </c>
      <c r="J176" s="292">
        <f ca="1">IFERROR(__xludf.DUMMYFUNCTION("IMPORTRANGE(""https://docs.google.com/spreadsheets/d/1XL5vhW3sbDhbH9Cz0tuDiY8C3ctxq1tqvaCgkFb8cCA/edit?usp=sharing"",""กาฬสินธุ์!J101"")"),0)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IFERROR(__xludf.DUMMYFUNCTION("IMPORTRANGE(""https://docs.google.com/spreadsheets/d/1XL5vhW3sbDhbH9Cz0tuDiY8C3ctxq1tqvaCgkFb8cCA/edit?usp=sharing"",""กาฬสินธุ์!J106"")"),0)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IFERROR(__xludf.DUMMYFUNCTION("IMPORTRANGE(""https://docs.google.com/spreadsheets/d/1XL5vhW3sbDhbH9Cz0tuDiY8C3ctxq1tqvaCgkFb8cCA/edit?usp=sharing"",""กาฬสินธุ์!J107"")"),0)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IFERROR(__xludf.DUMMYFUNCTION("IMPORTRANGE(""https://docs.google.com/spreadsheets/d/1XL5vhW3sbDhbH9Cz0tuDiY8C3ctxq1tqvaCgkFb8cCA/edit?usp=sharing"",""กาฬสินธุ์!J108"")"),0)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IFERROR(__xludf.DUMMYFUNCTION("IMPORTRANGE(""https://docs.google.com/spreadsheets/d/1XL5vhW3sbDhbH9Cz0tuDiY8C3ctxq1tqvaCgkFb8cCA/edit?usp=sharing"",""กาฬสินธุ์!J109"")"),0)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IFERROR(__xludf.DUMMYFUNCTION("IMPORTRANGE(""https://docs.google.com/spreadsheets/d/1XL5vhW3sbDhbH9Cz0tuDiY8C3ctxq1tqvaCgkFb8cCA/edit?usp=sharing"",""กาฬสินธุ์!I110"")"),0)</f>
        <v>0</v>
      </c>
      <c r="J185" s="213">
        <f ca="1">IFERROR(__xludf.DUMMYFUNCTION("IMPORTRANGE(""https://docs.google.com/spreadsheets/d/1XL5vhW3sbDhbH9Cz0tuDiY8C3ctxq1tqvaCgkFb8cCA/edit?usp=sharing"",""กาฬสินธุ์!J110"")"),0)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IFERROR(__xludf.DUMMYFUNCTION("IMPORTRANGE(""https://docs.google.com/spreadsheets/d/1XL5vhW3sbDhbH9Cz0tuDiY8C3ctxq1tqvaCgkFb8cCA/edit?usp=sharing"",""กาฬสินธุ์!I111"")"),0)</f>
        <v>0</v>
      </c>
      <c r="J186" s="213">
        <f ca="1">IFERROR(__xludf.DUMMYFUNCTION("IMPORTRANGE(""https://docs.google.com/spreadsheets/d/1XL5vhW3sbDhbH9Cz0tuDiY8C3ctxq1tqvaCgkFb8cCA/edit?usp=sharing"",""กาฬสินธุ์!J111"")"),0)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IFERROR(__xludf.DUMMYFUNCTION("IMPORTRANGE(""https://docs.google.com/spreadsheets/d/1XL5vhW3sbDhbH9Cz0tuDiY8C3ctxq1tqvaCgkFb8cCA/edit?usp=sharing"",""กาฬสินธุ์!J112"")"),0)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IFERROR(__xludf.DUMMYFUNCTION("IMPORTRANGE(""https://docs.google.com/spreadsheets/d/1XL5vhW3sbDhbH9Cz0tuDiY8C3ctxq1tqvaCgkFb8cCA/edit?usp=sharing"",""กาฬสินธุ์!J113"")"),0)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IFERROR(__xludf.DUMMYFUNCTION("IMPORTRANGE(""https://docs.google.com/spreadsheets/d/1XL5vhW3sbDhbH9Cz0tuDiY8C3ctxq1tqvaCgkFb8cCA/edit?usp=sharing"",""กาฬสินธุ์!I114"")"),100000)</f>
        <v>100000</v>
      </c>
      <c r="J189" s="292">
        <f ca="1">IFERROR(__xludf.DUMMYFUNCTION("IMPORTRANGE(""https://docs.google.com/spreadsheets/d/1XL5vhW3sbDhbH9Cz0tuDiY8C3ctxq1tqvaCgkFb8cCA/edit?usp=sharing"",""กาฬสินธุ์!J114"")"),0)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IFERROR(__xludf.DUMMYFUNCTION("IMPORTRANGE(""https://docs.google.com/spreadsheets/d/1XL5vhW3sbDhbH9Cz0tuDiY8C3ctxq1tqvaCgkFb8cCA/edit?usp=sharing"",""กาฬสินธุ์!J119"")"),0)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IFERROR(__xludf.DUMMYFUNCTION("IMPORTRANGE(""https://docs.google.com/spreadsheets/d/1XL5vhW3sbDhbH9Cz0tuDiY8C3ctxq1tqvaCgkFb8cCA/edit?usp=sharing"",""กาฬสินธุ์!J120"")"),1)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IFERROR(__xludf.DUMMYFUNCTION("IMPORTRANGE(""https://docs.google.com/spreadsheets/d/1XL5vhW3sbDhbH9Cz0tuDiY8C3ctxq1tqvaCgkFb8cCA/edit?usp=sharing"",""กาฬสินธุ์!J121"")"),1)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IFERROR(__xludf.DUMMYFUNCTION("IMPORTRANGE(""https://docs.google.com/spreadsheets/d/1XL5vhW3sbDhbH9Cz0tuDiY8C3ctxq1tqvaCgkFb8cCA/edit?usp=sharing"",""กาฬสินธุ์!J122"")"),0)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IFERROR(__xludf.DUMMYFUNCTION("IMPORTRANGE(""https://docs.google.com/spreadsheets/d/1XL5vhW3sbDhbH9Cz0tuDiY8C3ctxq1tqvaCgkFb8cCA/edit?usp=sharing"",""กาฬสินธุ์!I124"")"),100000)</f>
        <v>100000</v>
      </c>
      <c r="J199" s="198">
        <f ca="1">IFERROR(__xludf.DUMMYFUNCTION("IMPORTRANGE(""https://docs.google.com/spreadsheets/d/1XL5vhW3sbDhbH9Cz0tuDiY8C3ctxq1tqvaCgkFb8cCA/edit?usp=sharing"",""กาฬสินธุ์!J124"")"),0)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IFERROR(__xludf.DUMMYFUNCTION("IMPORTRANGE(""https://docs.google.com/spreadsheets/d/1XL5vhW3sbDhbH9Cz0tuDiY8C3ctxq1tqvaCgkFb8cCA/edit?usp=sharing"",""กาฬสินธุ์!I125"")"),100000)</f>
        <v>100000</v>
      </c>
      <c r="J200" s="198">
        <f ca="1">IFERROR(__xludf.DUMMYFUNCTION("IMPORTRANGE(""https://docs.google.com/spreadsheets/d/1XL5vhW3sbDhbH9Cz0tuDiY8C3ctxq1tqvaCgkFb8cCA/edit?usp=sharing"",""กาฬสินธุ์!J125"")"),0)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IFERROR(__xludf.DUMMYFUNCTION("IMPORTRANGE(""https://docs.google.com/spreadsheets/d/1XL5vhW3sbDhbH9Cz0tuDiY8C3ctxq1tqvaCgkFb8cCA/edit?usp=sharing"",""กาฬสินธุ์!I126"")"),0)</f>
        <v>0</v>
      </c>
      <c r="J201" s="198">
        <f ca="1">IFERROR(__xludf.DUMMYFUNCTION("IMPORTRANGE(""https://docs.google.com/spreadsheets/d/1XL5vhW3sbDhbH9Cz0tuDiY8C3ctxq1tqvaCgkFb8cCA/edit?usp=sharing"",""กาฬสินธุ์!J126"")"),0)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IFERROR(__xludf.DUMMYFUNCTION("IMPORTRANGE(""https://docs.google.com/spreadsheets/d/1XL5vhW3sbDhbH9Cz0tuDiY8C3ctxq1tqvaCgkFb8cCA/edit?usp=sharing"",""กาฬสินธุ์!J127"")"),0)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IFERROR(__xludf.DUMMYFUNCTION("IMPORTRANGE(""https://docs.google.com/spreadsheets/d/1XL5vhW3sbDhbH9Cz0tuDiY8C3ctxq1tqvaCgkFb8cCA/edit?usp=sharing"",""กาฬสินธุ์!J128"")"),0)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IFERROR(__xludf.DUMMYFUNCTION("IMPORTRANGE(""https://docs.google.com/spreadsheets/d/1XL5vhW3sbDhbH9Cz0tuDiY8C3ctxq1tqvaCgkFb8cCA/edit?usp=sharing"",""กาฬสินธุ์!I129"")"),0)</f>
        <v>0</v>
      </c>
      <c r="J204" s="292">
        <f ca="1">IFERROR(__xludf.DUMMYFUNCTION("IMPORTRANGE(""https://docs.google.com/spreadsheets/d/1XL5vhW3sbDhbH9Cz0tuDiY8C3ctxq1tqvaCgkFb8cCA/edit?usp=sharing"",""กาฬสินธุ์!J129"")"),0)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IFERROR(__xludf.DUMMYFUNCTION("IMPORTRANGE(""https://docs.google.com/spreadsheets/d/1XL5vhW3sbDhbH9Cz0tuDiY8C3ctxq1tqvaCgkFb8cCA/edit?usp=sharing"",""กาฬสินธุ์!J134"")"),0)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IFERROR(__xludf.DUMMYFUNCTION("IMPORTRANGE(""https://docs.google.com/spreadsheets/d/1XL5vhW3sbDhbH9Cz0tuDiY8C3ctxq1tqvaCgkFb8cCA/edit?usp=sharing"",""กาฬสินธุ์!J135"")"),0)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IFERROR(__xludf.DUMMYFUNCTION("IMPORTRANGE(""https://docs.google.com/spreadsheets/d/1XL5vhW3sbDhbH9Cz0tuDiY8C3ctxq1tqvaCgkFb8cCA/edit?usp=sharing"",""กาฬสินธุ์!J136"")"),0)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IFERROR(__xludf.DUMMYFUNCTION("IMPORTRANGE(""https://docs.google.com/spreadsheets/d/1XL5vhW3sbDhbH9Cz0tuDiY8C3ctxq1tqvaCgkFb8cCA/edit?usp=sharing"",""กาฬสินธุ์!J137"")"),0)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IFERROR(__xludf.DUMMYFUNCTION("IMPORTRANGE(""https://docs.google.com/spreadsheets/d/1XL5vhW3sbDhbH9Cz0tuDiY8C3ctxq1tqvaCgkFb8cCA/edit?usp=sharing"",""กาฬสินธุ์!I138"")"),0)</f>
        <v>0</v>
      </c>
      <c r="J213" s="213">
        <f ca="1">IFERROR(__xludf.DUMMYFUNCTION("IMPORTRANGE(""https://docs.google.com/spreadsheets/d/1XL5vhW3sbDhbH9Cz0tuDiY8C3ctxq1tqvaCgkFb8cCA/edit?usp=sharing"",""กาฬสินธุ์!J138"")"),0)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IFERROR(__xludf.DUMMYFUNCTION("IMPORTRANGE(""https://docs.google.com/spreadsheets/d/1XL5vhW3sbDhbH9Cz0tuDiY8C3ctxq1tqvaCgkFb8cCA/edit?usp=sharing"",""กาฬสินธุ์!I140"")"),0)</f>
        <v>0</v>
      </c>
      <c r="J215" s="213">
        <f ca="1">IFERROR(__xludf.DUMMYFUNCTION("IMPORTRANGE(""https://docs.google.com/spreadsheets/d/1XL5vhW3sbDhbH9Cz0tuDiY8C3ctxq1tqvaCgkFb8cCA/edit?usp=sharing"",""กาฬสินธุ์!J140"")"),0)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IFERROR(__xludf.DUMMYFUNCTION("IMPORTRANGE(""https://docs.google.com/spreadsheets/d/1XL5vhW3sbDhbH9Cz0tuDiY8C3ctxq1tqvaCgkFb8cCA/edit?usp=sharing"",""กาฬสินธุ์!I141"")"),0)</f>
        <v>0</v>
      </c>
      <c r="J216" s="213">
        <f ca="1">IFERROR(__xludf.DUMMYFUNCTION("IMPORTRANGE(""https://docs.google.com/spreadsheets/d/1XL5vhW3sbDhbH9Cz0tuDiY8C3ctxq1tqvaCgkFb8cCA/edit?usp=sharing"",""กาฬสินธุ์!J141"")"),0)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IFERROR(__xludf.DUMMYFUNCTION("IMPORTRANGE(""https://docs.google.com/spreadsheets/d/1XL5vhW3sbDhbH9Cz0tuDiY8C3ctxq1tqvaCgkFb8cCA/edit?usp=sharing"",""กาฬสินธุ์!J142"")"),0)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IFERROR(__xludf.DUMMYFUNCTION("IMPORTRANGE(""https://docs.google.com/spreadsheets/d/1XL5vhW3sbDhbH9Cz0tuDiY8C3ctxq1tqvaCgkFb8cCA/edit?usp=sharing"",""กาฬสินธุ์!J143"")"),0)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IFERROR(__xludf.DUMMYFUNCTION("IMPORTRANGE(""https://docs.google.com/spreadsheets/d/1XL5vhW3sbDhbH9Cz0tuDiY8C3ctxq1tqvaCgkFb8cCA/edit?usp=sharing"",""กาฬสินธุ์!I144"")"),15)</f>
        <v>15</v>
      </c>
      <c r="J219" s="276">
        <f ca="1">IFERROR(__xludf.DUMMYFUNCTION("IMPORTRANGE(""https://docs.google.com/spreadsheets/d/1XL5vhW3sbDhbH9Cz0tuDiY8C3ctxq1tqvaCgkFb8cCA/edit?usp=sharing"",""กาฬสินธุ์!J144"")"),15)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20675</v>
      </c>
      <c r="O220" s="157">
        <f t="shared" ref="O220:O222" ca="1" si="73">IF(L220&gt;0,N220*100/L220,0)</f>
        <v>97.869822485207095</v>
      </c>
      <c r="P220" s="157">
        <f t="shared" ref="P220:P222" ca="1" si="74">IF(M220&gt;0,N220*100/M220,0)</f>
        <v>97.869822485207095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20675</v>
      </c>
      <c r="O222" s="162">
        <f t="shared" ca="1" si="73"/>
        <v>97.869822485207095</v>
      </c>
      <c r="P222" s="162">
        <f t="shared" ca="1" si="74"/>
        <v>97.869822485207095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IFERROR(__xludf.DUMMYFUNCTION("IMPORTRANGE(""https://docs.google.com/spreadsheets/d/1Yj_ptqi66GCucihVvJfMjLAmec39IyEx_6qawtMGysU/edit?usp=sharing"",""สบก!BS38"")"),21125)</f>
        <v>21125</v>
      </c>
      <c r="N224" s="177">
        <f ca="1">IFERROR(__xludf.DUMMYFUNCTION("IMPORTRANGE(""https://docs.google.com/spreadsheets/d/1Yj_ptqi66GCucihVvJfMjLAmec39IyEx_6qawtMGysU/edit?usp=sharing"",""สบก!BT38"")"),20675)</f>
        <v>20675</v>
      </c>
      <c r="O224" s="178">
        <f ca="1">IF(L224&gt;0,N224*100/L224,0)</f>
        <v>97.869822485207095</v>
      </c>
      <c r="P224" s="178">
        <f ca="1">IF(M224&gt;0,N224*100/M224,0)</f>
        <v>97.869822485207095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IFERROR(__xludf.DUMMYFUNCTION("IMPORTRANGE(""https://docs.google.com/spreadsheets/d/1Yj_ptqi66GCucihVvJfMjLAmec39IyEx_6qawtMGysU/edit?usp=sharing"",""สบก!BO38"")"),0)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IFERROR(__xludf.DUMMYFUNCTION("IMPORTRANGE(""https://docs.google.com/spreadsheets/d/1Yj_ptqi66GCucihVvJfMjLAmec39IyEx_6qawtMGysU/edit?usp=sharing"",""สบก!BP38"")"),21125)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IFERROR(__xludf.DUMMYFUNCTION("IMPORTRANGE(""https://docs.google.com/spreadsheets/d/1Yj_ptqi66GCucihVvJfMjLAmec39IyEx_6qawtMGysU/edit?usp=sharing"",""สบก!BQ38"")"),0)</f>
        <v>0</v>
      </c>
      <c r="M228" s="103"/>
      <c r="N228" s="93">
        <f ca="1">IFERROR(__xludf.DUMMYFUNCTION("IMPORTRANGE(""https://docs.google.com/spreadsheets/d/1Yj_ptqi66GCucihVvJfMjLAmec39IyEx_6qawtMGysU/edit?usp=sharing"",""สบก!BU38"")"),0)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IFERROR(__xludf.DUMMYFUNCTION("IMPORTRANGE(""https://docs.google.com/spreadsheets/d/1XL5vhW3sbDhbH9Cz0tuDiY8C3ctxq1tqvaCgkFb8cCA/edit?usp=sharing"",""กาฬสินธุ์!I149"")"),15)</f>
        <v>15</v>
      </c>
      <c r="J229" s="276">
        <f ca="1">IFERROR(__xludf.DUMMYFUNCTION("IMPORTRANGE(""https://docs.google.com/spreadsheets/d/1XL5vhW3sbDhbH9Cz0tuDiY8C3ctxq1tqvaCgkFb8cCA/edit?usp=sharing"",""กาฬสินธุ์!J149"")"),15)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IFERROR(__xludf.DUMMYFUNCTION("IMPORTRANGE(""https://docs.google.com/spreadsheets/d/1XL5vhW3sbDhbH9Cz0tuDiY8C3ctxq1tqvaCgkFb8cCA/edit?usp=sharing"",""กาฬสินธุ์!J151"")"),0)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IFERROR(__xludf.DUMMYFUNCTION("IMPORTRANGE(""https://docs.google.com/spreadsheets/d/1XL5vhW3sbDhbH9Cz0tuDiY8C3ctxq1tqvaCgkFb8cCA/edit?usp=sharing"",""กาฬสินธุ์!J152"")"),1)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IFERROR(__xludf.DUMMYFUNCTION("IMPORTRANGE(""https://docs.google.com/spreadsheets/d/1XL5vhW3sbDhbH9Cz0tuDiY8C3ctxq1tqvaCgkFb8cCA/edit?usp=sharing"",""กาฬสินธุ์!J153"")"),1)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IFERROR(__xludf.DUMMYFUNCTION("IMPORTRANGE(""https://docs.google.com/spreadsheets/d/1XL5vhW3sbDhbH9Cz0tuDiY8C3ctxq1tqvaCgkFb8cCA/edit?usp=sharing"",""กาฬสินธุ์!J154"")"),1)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IFERROR(__xludf.DUMMYFUNCTION("IMPORTRANGE(""https://docs.google.com/spreadsheets/d/1XL5vhW3sbDhbH9Cz0tuDiY8C3ctxq1tqvaCgkFb8cCA/edit?usp=sharing"",""กาฬสินธุ์!I155"")"),15)</f>
        <v>15</v>
      </c>
      <c r="J235" s="198">
        <f ca="1">IFERROR(__xludf.DUMMYFUNCTION("IMPORTRANGE(""https://docs.google.com/spreadsheets/d/1XL5vhW3sbDhbH9Cz0tuDiY8C3ctxq1tqvaCgkFb8cCA/edit?usp=sharing"",""กาฬสินธุ์!J155"")"),15)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IFERROR(__xludf.DUMMYFUNCTION("IMPORTRANGE(""https://docs.google.com/spreadsheets/d/1XL5vhW3sbDhbH9Cz0tuDiY8C3ctxq1tqvaCgkFb8cCA/edit?usp=sharing"",""กาฬสินธุ์!J156"")"),0)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IFERROR(__xludf.DUMMYFUNCTION("IMPORTRANGE(""https://docs.google.com/spreadsheets/d/1XL5vhW3sbDhbH9Cz0tuDiY8C3ctxq1tqvaCgkFb8cCA/edit?usp=sharing"",""กาฬสินธุ์!J157"")"),0)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IFERROR(__xludf.DUMMYFUNCTION("IMPORTRANGE(""https://docs.google.com/spreadsheets/d/1XL5vhW3sbDhbH9Cz0tuDiY8C3ctxq1tqvaCgkFb8cCA/edit?usp=sharing"",""กาฬสินธุ์!I158"")"),0)</f>
        <v>0</v>
      </c>
      <c r="J238" s="276">
        <f ca="1">IFERROR(__xludf.DUMMYFUNCTION("IMPORTRANGE(""https://docs.google.com/spreadsheets/d/1XL5vhW3sbDhbH9Cz0tuDiY8C3ctxq1tqvaCgkFb8cCA/edit?usp=sharing"",""กาฬสินธุ์!J158"")"),0)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IFERROR(__xludf.DUMMYFUNCTION("IMPORTRANGE(""https://docs.google.com/spreadsheets/d/1XL5vhW3sbDhbH9Cz0tuDiY8C3ctxq1tqvaCgkFb8cCA/edit?usp=sharing"",""กาฬสินธุ์!J159"")"),"")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IFERROR(__xludf.DUMMYFUNCTION("IMPORTRANGE(""https://docs.google.com/spreadsheets/d/1XL5vhW3sbDhbH9Cz0tuDiY8C3ctxq1tqvaCgkFb8cCA/edit?usp=sharing"",""กาฬสินธุ์!J161"")"),0)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IFERROR(__xludf.DUMMYFUNCTION("IMPORTRANGE(""https://docs.google.com/spreadsheets/d/1XL5vhW3sbDhbH9Cz0tuDiY8C3ctxq1tqvaCgkFb8cCA/edit?usp=sharing"",""กาฬสินธุ์!J162"")"),0)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IFERROR(__xludf.DUMMYFUNCTION("IMPORTRANGE(""https://docs.google.com/spreadsheets/d/1XL5vhW3sbDhbH9Cz0tuDiY8C3ctxq1tqvaCgkFb8cCA/edit?usp=sharing"",""กาฬสินธุ์!J163"")"),0)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IFERROR(__xludf.DUMMYFUNCTION("IMPORTRANGE(""https://docs.google.com/spreadsheets/d/1XL5vhW3sbDhbH9Cz0tuDiY8C3ctxq1tqvaCgkFb8cCA/edit?usp=sharing"",""กาฬสินธุ์!I164"")"),0)</f>
        <v>0</v>
      </c>
      <c r="J244" s="197">
        <f ca="1">IFERROR(__xludf.DUMMYFUNCTION("IMPORTRANGE(""https://docs.google.com/spreadsheets/d/1XL5vhW3sbDhbH9Cz0tuDiY8C3ctxq1tqvaCgkFb8cCA/edit?usp=sharing"",""กาฬสินธุ์!J164"")"),0)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IFERROR(__xludf.DUMMYFUNCTION("IMPORTRANGE(""https://docs.google.com/spreadsheets/d/1XL5vhW3sbDhbH9Cz0tuDiY8C3ctxq1tqvaCgkFb8cCA/edit?usp=sharing"",""กาฬสินธุ์!J165"")"),0)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IFERROR(__xludf.DUMMYFUNCTION("IMPORTRANGE(""https://docs.google.com/spreadsheets/d/1XL5vhW3sbDhbH9Cz0tuDiY8C3ctxq1tqvaCgkFb8cCA/edit?usp=sharing"",""กาฬสินธุ์!J166"")"),0)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IFERROR(__xludf.DUMMYFUNCTION("IMPORTRANGE(""https://docs.google.com/spreadsheets/d/1XL5vhW3sbDhbH9Cz0tuDiY8C3ctxq1tqvaCgkFb8cCA/edit?usp=sharing"",""กาฬสินธุ์!I169"")"),20)</f>
        <v>20</v>
      </c>
      <c r="J249" s="324">
        <f ca="1">IFERROR(__xludf.DUMMYFUNCTION("IMPORTRANGE(""https://docs.google.com/spreadsheets/d/1XL5vhW3sbDhbH9Cz0tuDiY8C3ctxq1tqvaCgkFb8cCA/edit?usp=sharing"",""กาฬสินธุ์!J169"")"),20)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335400</v>
      </c>
      <c r="M250" s="158">
        <f t="shared" ca="1" si="77"/>
        <v>169000</v>
      </c>
      <c r="N250" s="158">
        <f t="shared" ca="1" si="77"/>
        <v>96900</v>
      </c>
      <c r="O250" s="157">
        <f t="shared" ref="O250:O252" ca="1" si="78">IF(L250&gt;0,N250*100/L250,0)</f>
        <v>28.890876565295169</v>
      </c>
      <c r="P250" s="157">
        <f t="shared" ref="P250:P252" ca="1" si="79">IF(M250&gt;0,N250*100/M250,0)</f>
        <v>57.337278106508876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335400</v>
      </c>
      <c r="M252" s="163">
        <f t="shared" ca="1" si="81"/>
        <v>169000</v>
      </c>
      <c r="N252" s="163">
        <f t="shared" ca="1" si="81"/>
        <v>96900</v>
      </c>
      <c r="O252" s="162">
        <f t="shared" ca="1" si="78"/>
        <v>28.890876565295169</v>
      </c>
      <c r="P252" s="162">
        <f t="shared" ca="1" si="79"/>
        <v>57.337278106508876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335400</v>
      </c>
      <c r="M254" s="176">
        <f ca="1">IFERROR(__xludf.DUMMYFUNCTION("IMPORTRANGE(""https://docs.google.com/spreadsheets/d/1Yj_ptqi66GCucihVvJfMjLAmec39IyEx_6qawtMGysU/edit?usp=sharing"",""สบก!CB38"")"),169000)</f>
        <v>169000</v>
      </c>
      <c r="N254" s="177">
        <f ca="1">IFERROR(__xludf.DUMMYFUNCTION("IMPORTRANGE(""https://docs.google.com/spreadsheets/d/1Yj_ptqi66GCucihVvJfMjLAmec39IyEx_6qawtMGysU/edit?usp=sharing"",""สบก!CC38"")"),96900)</f>
        <v>96900</v>
      </c>
      <c r="O254" s="178">
        <f ca="1">IF(L254&gt;0,N254*100/L254,0)</f>
        <v>28.890876565295169</v>
      </c>
      <c r="P254" s="178">
        <f ca="1">IF(M254&gt;0,N254*100/M254,0)</f>
        <v>57.337278106508876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IFERROR(__xludf.DUMMYFUNCTION("IMPORTRANGE(""https://docs.google.com/spreadsheets/d/1Yj_ptqi66GCucihVvJfMjLAmec39IyEx_6qawtMGysU/edit?usp=sharing"",""สบก!BX38"")"),264000)</f>
        <v>264000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IFERROR(__xludf.DUMMYFUNCTION("IMPORTRANGE(""https://docs.google.com/spreadsheets/d/1Yj_ptqi66GCucihVvJfMjLAmec39IyEx_6qawtMGysU/edit?usp=sharing"",""สบก!BY38"")"),71400)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IFERROR(__xludf.DUMMYFUNCTION("IMPORTRANGE(""https://docs.google.com/spreadsheets/d/1Yj_ptqi66GCucihVvJfMjLAmec39IyEx_6qawtMGysU/edit?usp=sharing"",""สบก!BZ38"")"),0)</f>
        <v>0</v>
      </c>
      <c r="M258" s="103"/>
      <c r="N258" s="93">
        <f ca="1">IFERROR(__xludf.DUMMYFUNCTION("IMPORTRANGE(""https://docs.google.com/spreadsheets/d/1Yj_ptqi66GCucihVvJfMjLAmec39IyEx_6qawtMGysU/edit?usp=sharing"",""สบก!CD38"")"),0)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IFERROR(__xludf.DUMMYFUNCTION("IMPORTRANGE(""https://docs.google.com/spreadsheets/d/1XL5vhW3sbDhbH9Cz0tuDiY8C3ctxq1tqvaCgkFb8cCA/edit?usp=sharing"",""กาฬสินธุ์!J175"")"),0)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IFERROR(__xludf.DUMMYFUNCTION("IMPORTRANGE(""https://docs.google.com/spreadsheets/d/1XL5vhW3sbDhbH9Cz0tuDiY8C3ctxq1tqvaCgkFb8cCA/edit?usp=sharing"",""กาฬสินธุ์!J176"")"),1)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IFERROR(__xludf.DUMMYFUNCTION("IMPORTRANGE(""https://docs.google.com/spreadsheets/d/1XL5vhW3sbDhbH9Cz0tuDiY8C3ctxq1tqvaCgkFb8cCA/edit?usp=sharing"",""กาฬสินธุ์!J177"")"),1)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IFERROR(__xludf.DUMMYFUNCTION("IMPORTRANGE(""https://docs.google.com/spreadsheets/d/1XL5vhW3sbDhbH9Cz0tuDiY8C3ctxq1tqvaCgkFb8cCA/edit?usp=sharing"",""กาฬสินธุ์!J178"")"),1)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IFERROR(__xludf.DUMMYFUNCTION("IMPORTRANGE(""https://docs.google.com/spreadsheets/d/1XL5vhW3sbDhbH9Cz0tuDiY8C3ctxq1tqvaCgkFb8cCA/edit?usp=sharing"",""กาฬสินธุ์!I179"")"),1)</f>
        <v>1</v>
      </c>
      <c r="J264" s="198">
        <f ca="1">IFERROR(__xludf.DUMMYFUNCTION("IMPORTRANGE(""https://docs.google.com/spreadsheets/d/1XL5vhW3sbDhbH9Cz0tuDiY8C3ctxq1tqvaCgkFb8cCA/edit?usp=sharing"",""กาฬสินธุ์!J179"")"),0)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IFERROR(__xludf.DUMMYFUNCTION("IMPORTRANGE(""https://docs.google.com/spreadsheets/d/1XL5vhW3sbDhbH9Cz0tuDiY8C3ctxq1tqvaCgkFb8cCA/edit?usp=sharing"",""กาฬสินธุ์!I180"")"),20)</f>
        <v>20</v>
      </c>
      <c r="J265" s="198">
        <f ca="1">IFERROR(__xludf.DUMMYFUNCTION("IMPORTRANGE(""https://docs.google.com/spreadsheets/d/1XL5vhW3sbDhbH9Cz0tuDiY8C3ctxq1tqvaCgkFb8cCA/edit?usp=sharing"",""กาฬสินธุ์!J180"")"),20)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IFERROR(__xludf.DUMMYFUNCTION("IMPORTRANGE(""https://docs.google.com/spreadsheets/d/1XL5vhW3sbDhbH9Cz0tuDiY8C3ctxq1tqvaCgkFb8cCA/edit?usp=sharing"",""กาฬสินธุ์!I181"")"),20)</f>
        <v>20</v>
      </c>
      <c r="J266" s="198">
        <f ca="1">IFERROR(__xludf.DUMMYFUNCTION("IMPORTRANGE(""https://docs.google.com/spreadsheets/d/1XL5vhW3sbDhbH9Cz0tuDiY8C3ctxq1tqvaCgkFb8cCA/edit?usp=sharing"",""กาฬสินธุ์!J181"")"),0)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IFERROR(__xludf.DUMMYFUNCTION("IMPORTRANGE(""https://docs.google.com/spreadsheets/d/1XL5vhW3sbDhbH9Cz0tuDiY8C3ctxq1tqvaCgkFb8cCA/edit?usp=sharing"",""กาฬสินธุ์!I182"")"),1)</f>
        <v>1</v>
      </c>
      <c r="J267" s="198">
        <f ca="1">IFERROR(__xludf.DUMMYFUNCTION("IMPORTRANGE(""https://docs.google.com/spreadsheets/d/1XL5vhW3sbDhbH9Cz0tuDiY8C3ctxq1tqvaCgkFb8cCA/edit?usp=sharing"",""กาฬสินธุ์!J182"")"),1)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IFERROR(__xludf.DUMMYFUNCTION("IMPORTRANGE(""https://docs.google.com/spreadsheets/d/1XL5vhW3sbDhbH9Cz0tuDiY8C3ctxq1tqvaCgkFb8cCA/edit?usp=sharing"",""กาฬสินธุ์!J183"")"),0)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IFERROR(__xludf.DUMMYFUNCTION("IMPORTRANGE(""https://docs.google.com/spreadsheets/d/1XL5vhW3sbDhbH9Cz0tuDiY8C3ctxq1tqvaCgkFb8cCA/edit?usp=sharing"",""กาฬสินธุ์!J184"")"),0)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IFERROR(__xludf.DUMMYFUNCTION("IMPORTRANGE(""https://docs.google.com/spreadsheets/d/1XL5vhW3sbDhbH9Cz0tuDiY8C3ctxq1tqvaCgkFb8cCA/edit?usp=sharing"",""กาฬสินธุ์!I185"")"),20)</f>
        <v>20</v>
      </c>
      <c r="J270" s="324">
        <f ca="1">IFERROR(__xludf.DUMMYFUNCTION("IMPORTRANGE(""https://docs.google.com/spreadsheets/d/1XL5vhW3sbDhbH9Cz0tuDiY8C3ctxq1tqvaCgkFb8cCA/edit?usp=sharing"",""กาฬสินธุ์!J185"")"),0)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88000</v>
      </c>
      <c r="N271" s="158">
        <f t="shared" ca="1" si="83"/>
        <v>39387</v>
      </c>
      <c r="O271" s="157">
        <f t="shared" ref="O271:O273" ca="1" si="84">IF(L271&gt;0,N271*100/L271,0)</f>
        <v>21.452614379084967</v>
      </c>
      <c r="P271" s="157">
        <f t="shared" ref="P271:P273" ca="1" si="85">IF(M271&gt;0,N271*100/M271,0)</f>
        <v>44.757954545454545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88000</v>
      </c>
      <c r="N273" s="163">
        <f t="shared" ca="1" si="87"/>
        <v>39387</v>
      </c>
      <c r="O273" s="162">
        <f t="shared" ca="1" si="84"/>
        <v>21.452614379084967</v>
      </c>
      <c r="P273" s="162">
        <f t="shared" ca="1" si="85"/>
        <v>44.757954545454545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IFERROR(__xludf.DUMMYFUNCTION("IMPORTRANGE(""https://docs.google.com/spreadsheets/d/1Yj_ptqi66GCucihVvJfMjLAmec39IyEx_6qawtMGysU/edit?usp=sharing"",""สบก!CK38"")"),88000)</f>
        <v>88000</v>
      </c>
      <c r="N275" s="177">
        <f ca="1">IFERROR(__xludf.DUMMYFUNCTION("IMPORTRANGE(""https://docs.google.com/spreadsheets/d/1Yj_ptqi66GCucihVvJfMjLAmec39IyEx_6qawtMGysU/edit?usp=sharing"",""สบก!CL38"")"),39387)</f>
        <v>39387</v>
      </c>
      <c r="O275" s="178">
        <f ca="1">IF(L275&gt;0,N275*100/L275,0)</f>
        <v>21.452614379084967</v>
      </c>
      <c r="P275" s="178">
        <f ca="1">IF(M275&gt;0,N275*100/M275,0)</f>
        <v>44.757954545454545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IFERROR(__xludf.DUMMYFUNCTION("IMPORTRANGE(""https://docs.google.com/spreadsheets/d/1Yj_ptqi66GCucihVvJfMjLAmec39IyEx_6qawtMGysU/edit?usp=sharing"",""สบก!CG38"")"),0)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IFERROR(__xludf.DUMMYFUNCTION("IMPORTRANGE(""https://docs.google.com/spreadsheets/d/1Yj_ptqi66GCucihVvJfMjLAmec39IyEx_6qawtMGysU/edit?usp=sharing"",""สบก!CH38"")"),183600)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IFERROR(__xludf.DUMMYFUNCTION("IMPORTRANGE(""https://docs.google.com/spreadsheets/d/1Yj_ptqi66GCucihVvJfMjLAmec39IyEx_6qawtMGysU/edit?usp=sharing"",""สบก!CI38"")"),0)</f>
        <v>0</v>
      </c>
      <c r="M279" s="103"/>
      <c r="N279" s="93">
        <f ca="1">IFERROR(__xludf.DUMMYFUNCTION("IMPORTRANGE(""https://docs.google.com/spreadsheets/d/1Yj_ptqi66GCucihVvJfMjLAmec39IyEx_6qawtMGysU/edit?usp=sharing"",""สบก!CM38"")"),0)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IFERROR(__xludf.DUMMYFUNCTION("IMPORTRANGE(""https://docs.google.com/spreadsheets/d/1XL5vhW3sbDhbH9Cz0tuDiY8C3ctxq1tqvaCgkFb8cCA/edit?usp=sharing"",""กาฬสินธุ์!J191"")"),0)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IFERROR(__xludf.DUMMYFUNCTION("IMPORTRANGE(""https://docs.google.com/spreadsheets/d/1XL5vhW3sbDhbH9Cz0tuDiY8C3ctxq1tqvaCgkFb8cCA/edit?usp=sharing"",""กาฬสินธุ์!J192"")"),1)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IFERROR(__xludf.DUMMYFUNCTION("IMPORTRANGE(""https://docs.google.com/spreadsheets/d/1XL5vhW3sbDhbH9Cz0tuDiY8C3ctxq1tqvaCgkFb8cCA/edit?usp=sharing"",""กาฬสินธุ์!J193"")"),1)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IFERROR(__xludf.DUMMYFUNCTION("IMPORTRANGE(""https://docs.google.com/spreadsheets/d/1XL5vhW3sbDhbH9Cz0tuDiY8C3ctxq1tqvaCgkFb8cCA/edit?usp=sharing"",""กาฬสินธุ์!J194"")"),0)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IFERROR(__xludf.DUMMYFUNCTION("IMPORTRANGE(""https://docs.google.com/spreadsheets/d/1XL5vhW3sbDhbH9Cz0tuDiY8C3ctxq1tqvaCgkFb8cCA/edit?usp=sharing"",""กาฬสินธุ์!I195"")"),20)</f>
        <v>20</v>
      </c>
      <c r="J285" s="198">
        <f ca="1">IFERROR(__xludf.DUMMYFUNCTION("IMPORTRANGE(""https://docs.google.com/spreadsheets/d/1XL5vhW3sbDhbH9Cz0tuDiY8C3ctxq1tqvaCgkFb8cCA/edit?usp=sharing"",""กาฬสินธุ์!J195"")"),0)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IFERROR(__xludf.DUMMYFUNCTION("IMPORTRANGE(""https://docs.google.com/spreadsheets/d/1XL5vhW3sbDhbH9Cz0tuDiY8C3ctxq1tqvaCgkFb8cCA/edit?usp=sharing"",""กาฬสินธุ์!J196"")"),0)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IFERROR(__xludf.DUMMYFUNCTION("IMPORTRANGE(""https://docs.google.com/spreadsheets/d/1XL5vhW3sbDhbH9Cz0tuDiY8C3ctxq1tqvaCgkFb8cCA/edit?usp=sharing"",""กาฬสินธุ์!J197"")"),0)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IFERROR(__xludf.DUMMYFUNCTION("IMPORTRANGE(""https://docs.google.com/spreadsheets/d/1XL5vhW3sbDhbH9Cz0tuDiY8C3ctxq1tqvaCgkFb8cCA/edit?usp=sharing"",""กาฬสินธุ์!I199"")"),15)</f>
        <v>15</v>
      </c>
      <c r="J289" s="324">
        <f ca="1">IFERROR(__xludf.DUMMYFUNCTION("IMPORTRANGE(""https://docs.google.com/spreadsheets/d/1XL5vhW3sbDhbH9Cz0tuDiY8C3ctxq1tqvaCgkFb8cCA/edit?usp=sharing"",""กาฬสินธุ์!J199"")"),0)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72260</v>
      </c>
      <c r="M290" s="158">
        <f t="shared" ca="1" si="88"/>
        <v>29980</v>
      </c>
      <c r="N290" s="158">
        <f t="shared" ca="1" si="88"/>
        <v>5380</v>
      </c>
      <c r="O290" s="157">
        <f t="shared" ref="O290:O292" ca="1" si="89">IF(L290&gt;0,N290*100/L290,0)</f>
        <v>7.4453362856352063</v>
      </c>
      <c r="P290" s="157">
        <f t="shared" ref="P290:P292" ca="1" si="90">IF(M290&gt;0,N290*100/M290,0)</f>
        <v>17.945296864576385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72260</v>
      </c>
      <c r="M292" s="163">
        <f t="shared" ca="1" si="92"/>
        <v>29980</v>
      </c>
      <c r="N292" s="163">
        <f t="shared" ca="1" si="92"/>
        <v>5380</v>
      </c>
      <c r="O292" s="162">
        <f t="shared" ca="1" si="89"/>
        <v>7.4453362856352063</v>
      </c>
      <c r="P292" s="162">
        <f t="shared" ca="1" si="90"/>
        <v>17.945296864576385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72260</v>
      </c>
      <c r="M294" s="176">
        <f ca="1">IFERROR(__xludf.DUMMYFUNCTION("IMPORTRANGE(""https://docs.google.com/spreadsheets/d/1Yj_ptqi66GCucihVvJfMjLAmec39IyEx_6qawtMGysU/edit?usp=sharing"",""สบก!CT38"")"),29980)</f>
        <v>29980</v>
      </c>
      <c r="N294" s="177">
        <f ca="1">IFERROR(__xludf.DUMMYFUNCTION("IMPORTRANGE(""https://docs.google.com/spreadsheets/d/1Yj_ptqi66GCucihVvJfMjLAmec39IyEx_6qawtMGysU/edit?usp=sharing"",""สบก!CU38"")"),5380)</f>
        <v>5380</v>
      </c>
      <c r="O294" s="178">
        <f ca="1">IF(L294&gt;0,N294*100/L294,0)</f>
        <v>7.4453362856352063</v>
      </c>
      <c r="P294" s="178">
        <f ca="1">IF(M294&gt;0,N294*100/M294,0)</f>
        <v>17.945296864576385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IFERROR(__xludf.DUMMYFUNCTION("IMPORTRANGE(""https://docs.google.com/spreadsheets/d/1Yj_ptqi66GCucihVvJfMjLAmec39IyEx_6qawtMGysU/edit?usp=sharing"",""สบก!CP38"")"),0)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IFERROR(__xludf.DUMMYFUNCTION("IMPORTRANGE(""https://docs.google.com/spreadsheets/d/1Yj_ptqi66GCucihVvJfMjLAmec39IyEx_6qawtMGysU/edit?usp=sharing"",""สบก!CQ38"")"),72260)</f>
        <v>72260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IFERROR(__xludf.DUMMYFUNCTION("IMPORTRANGE(""https://docs.google.com/spreadsheets/d/1Yj_ptqi66GCucihVvJfMjLAmec39IyEx_6qawtMGysU/edit?usp=sharing"",""สบก!CR38"")"),0)</f>
        <v>0</v>
      </c>
      <c r="M298" s="103"/>
      <c r="N298" s="93">
        <f ca="1">IFERROR(__xludf.DUMMYFUNCTION("IMPORTRANGE(""https://docs.google.com/spreadsheets/d/1Yj_ptqi66GCucihVvJfMjLAmec39IyEx_6qawtMGysU/edit?usp=sharing"",""สบก!CV38"")"),0)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IFERROR(__xludf.DUMMYFUNCTION("IMPORTRANGE(""https://docs.google.com/spreadsheets/d/1XL5vhW3sbDhbH9Cz0tuDiY8C3ctxq1tqvaCgkFb8cCA/edit?usp=sharing"",""กาฬสินธุ์!J205"")"),0)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IFERROR(__xludf.DUMMYFUNCTION("IMPORTRANGE(""https://docs.google.com/spreadsheets/d/1XL5vhW3sbDhbH9Cz0tuDiY8C3ctxq1tqvaCgkFb8cCA/edit?usp=sharing"",""กาฬสินธุ์!J206"")"),1)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IFERROR(__xludf.DUMMYFUNCTION("IMPORTRANGE(""https://docs.google.com/spreadsheets/d/1XL5vhW3sbDhbH9Cz0tuDiY8C3ctxq1tqvaCgkFb8cCA/edit?usp=sharing"",""กาฬสินธุ์!J207"")"),1)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IFERROR(__xludf.DUMMYFUNCTION("IMPORTRANGE(""https://docs.google.com/spreadsheets/d/1XL5vhW3sbDhbH9Cz0tuDiY8C3ctxq1tqvaCgkFb8cCA/edit?usp=sharing"",""กาฬสินธุ์!J208"")"),0)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IFERROR(__xludf.DUMMYFUNCTION("IMPORTRANGE(""https://docs.google.com/spreadsheets/d/1XL5vhW3sbDhbH9Cz0tuDiY8C3ctxq1tqvaCgkFb8cCA/edit?usp=sharing"",""กาฬสินธุ์!I209"")"),15)</f>
        <v>15</v>
      </c>
      <c r="J304" s="213">
        <f ca="1">IFERROR(__xludf.DUMMYFUNCTION("IMPORTRANGE(""https://docs.google.com/spreadsheets/d/1XL5vhW3sbDhbH9Cz0tuDiY8C3ctxq1tqvaCgkFb8cCA/edit?usp=sharing"",""กาฬสินธุ์!J209"")"),0)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IFERROR(__xludf.DUMMYFUNCTION("IMPORTRANGE(""https://docs.google.com/spreadsheets/d/1XL5vhW3sbDhbH9Cz0tuDiY8C3ctxq1tqvaCgkFb8cCA/edit?usp=sharing"",""กาฬสินธุ์!I211"")"),15)</f>
        <v>15</v>
      </c>
      <c r="J306" s="213">
        <f ca="1">IFERROR(__xludf.DUMMYFUNCTION("IMPORTRANGE(""https://docs.google.com/spreadsheets/d/1XL5vhW3sbDhbH9Cz0tuDiY8C3ctxq1tqvaCgkFb8cCA/edit?usp=sharing"",""กาฬสินธุ์!J211"")"),0)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IFERROR(__xludf.DUMMYFUNCTION("IMPORTRANGE(""https://docs.google.com/spreadsheets/d/1XL5vhW3sbDhbH9Cz0tuDiY8C3ctxq1tqvaCgkFb8cCA/edit?usp=sharing"",""กาฬสินธุ์!J212"")"),0)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IFERROR(__xludf.DUMMYFUNCTION("IMPORTRANGE(""https://docs.google.com/spreadsheets/d/1XL5vhW3sbDhbH9Cz0tuDiY8C3ctxq1tqvaCgkFb8cCA/edit?usp=sharing"",""กาฬสินธุ์!J213"")"),0)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IFERROR(__xludf.DUMMYFUNCTION("IMPORTRANGE(""https://docs.google.com/spreadsheets/d/1XL5vhW3sbDhbH9Cz0tuDiY8C3ctxq1tqvaCgkFb8cCA/edit?usp=sharing"",""กาฬสินธุ์!I214"")"),1)</f>
        <v>1</v>
      </c>
      <c r="J309" s="341">
        <f ca="1">IFERROR(__xludf.DUMMYFUNCTION("IMPORTRANGE(""https://docs.google.com/spreadsheets/d/1XL5vhW3sbDhbH9Cz0tuDiY8C3ctxq1tqvaCgkFb8cCA/edit?usp=sharing"",""กาฬสินธุ์!J214"")"),0)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217600</v>
      </c>
      <c r="M310" s="158">
        <f t="shared" ca="1" si="93"/>
        <v>108800</v>
      </c>
      <c r="N310" s="158">
        <f t="shared" ca="1" si="93"/>
        <v>46855</v>
      </c>
      <c r="O310" s="157">
        <f t="shared" ref="O310:O312" ca="1" si="94">IF(L310&gt;0,N310*100/L310,0)</f>
        <v>21.532628676470587</v>
      </c>
      <c r="P310" s="157">
        <f t="shared" ref="P310:P312" ca="1" si="95">IF(M310&gt;0,N310*100/M310,0)</f>
        <v>43.065257352941174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217600</v>
      </c>
      <c r="M312" s="163">
        <f t="shared" ca="1" si="97"/>
        <v>108800</v>
      </c>
      <c r="N312" s="163">
        <f t="shared" ca="1" si="97"/>
        <v>46855</v>
      </c>
      <c r="O312" s="162">
        <f t="shared" ca="1" si="94"/>
        <v>21.532628676470587</v>
      </c>
      <c r="P312" s="162">
        <f t="shared" ca="1" si="95"/>
        <v>43.065257352941174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217600</v>
      </c>
      <c r="M314" s="176">
        <f ca="1">IFERROR(__xludf.DUMMYFUNCTION("IMPORTRANGE(""https://docs.google.com/spreadsheets/d/1Yj_ptqi66GCucihVvJfMjLAmec39IyEx_6qawtMGysU/edit?usp=sharing"",""สบก!DC38"")"),108800)</f>
        <v>108800</v>
      </c>
      <c r="N314" s="177">
        <f ca="1">IFERROR(__xludf.DUMMYFUNCTION("IMPORTRANGE(""https://docs.google.com/spreadsheets/d/1Yj_ptqi66GCucihVvJfMjLAmec39IyEx_6qawtMGysU/edit?usp=sharing"",""สบก!DD38"")"),46855)</f>
        <v>46855</v>
      </c>
      <c r="O314" s="178">
        <f ca="1">IF(L314&gt;0,N314*100/L314,0)</f>
        <v>21.532628676470587</v>
      </c>
      <c r="P314" s="178">
        <f ca="1">IF(M314&gt;0,N314*100/M314,0)</f>
        <v>43.065257352941174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IFERROR(__xludf.DUMMYFUNCTION("IMPORTRANGE(""https://docs.google.com/spreadsheets/d/1Yj_ptqi66GCucihVvJfMjLAmec39IyEx_6qawtMGysU/edit?usp=sharing"",""สบก!CY38"")"),0)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IFERROR(__xludf.DUMMYFUNCTION("IMPORTRANGE(""https://docs.google.com/spreadsheets/d/1Yj_ptqi66GCucihVvJfMjLAmec39IyEx_6qawtMGysU/edit?usp=sharing"",""สบก!CZ38"")"),217600)</f>
        <v>217600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IFERROR(__xludf.DUMMYFUNCTION("IMPORTRANGE(""https://docs.google.com/spreadsheets/d/1Yj_ptqi66GCucihVvJfMjLAmec39IyEx_6qawtMGysU/edit?usp=sharing"",""สบก!DA38"")"),0)</f>
        <v>0</v>
      </c>
      <c r="M318" s="103"/>
      <c r="N318" s="93">
        <f ca="1">IFERROR(__xludf.DUMMYFUNCTION("IMPORTRANGE(""https://docs.google.com/spreadsheets/d/1Yj_ptqi66GCucihVvJfMjLAmec39IyEx_6qawtMGysU/edit?usp=sharing"",""สบก!DE38"")"),0)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IFERROR(__xludf.DUMMYFUNCTION("IMPORTRANGE(""https://docs.google.com/spreadsheets/d/1XL5vhW3sbDhbH9Cz0tuDiY8C3ctxq1tqvaCgkFb8cCA/edit?usp=sharing"",""กาฬสินธุ์!J220"")"),0)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IFERROR(__xludf.DUMMYFUNCTION("IMPORTRANGE(""https://docs.google.com/spreadsheets/d/1XL5vhW3sbDhbH9Cz0tuDiY8C3ctxq1tqvaCgkFb8cCA/edit?usp=sharing"",""กาฬสินธุ์!J221"")"),1)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IFERROR(__xludf.DUMMYFUNCTION("IMPORTRANGE(""https://docs.google.com/spreadsheets/d/1XL5vhW3sbDhbH9Cz0tuDiY8C3ctxq1tqvaCgkFb8cCA/edit?usp=sharing"",""กาฬสินธุ์!J222"")"),1)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IFERROR(__xludf.DUMMYFUNCTION("IMPORTRANGE(""https://docs.google.com/spreadsheets/d/1XL5vhW3sbDhbH9Cz0tuDiY8C3ctxq1tqvaCgkFb8cCA/edit?usp=sharing"",""กาฬสินธุ์!J223"")"),0)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IFERROR(__xludf.DUMMYFUNCTION("IMPORTRANGE(""https://docs.google.com/spreadsheets/d/1XL5vhW3sbDhbH9Cz0tuDiY8C3ctxq1tqvaCgkFb8cCA/edit?usp=sharing"",""กาฬสินธุ์!I224"")"),1)</f>
        <v>1</v>
      </c>
      <c r="J324" s="213">
        <f ca="1">IFERROR(__xludf.DUMMYFUNCTION("IMPORTRANGE(""https://docs.google.com/spreadsheets/d/1XL5vhW3sbDhbH9Cz0tuDiY8C3ctxq1tqvaCgkFb8cCA/edit?usp=sharing"",""กาฬสินธุ์!J224"")"),0)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IFERROR(__xludf.DUMMYFUNCTION("IMPORTRANGE(""https://docs.google.com/spreadsheets/d/1XL5vhW3sbDhbH9Cz0tuDiY8C3ctxq1tqvaCgkFb8cCA/edit?usp=sharing"",""กาฬสินธุ์!J225"")"),0)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IFERROR(__xludf.DUMMYFUNCTION("IMPORTRANGE(""https://docs.google.com/spreadsheets/d/1XL5vhW3sbDhbH9Cz0tuDiY8C3ctxq1tqvaCgkFb8cCA/edit?usp=sharing"",""กาฬสินธุ์!J226"")"),0)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IFERROR(__xludf.DUMMYFUNCTION("IMPORTRANGE(""https://docs.google.com/spreadsheets/d/1XL5vhW3sbDhbH9Cz0tuDiY8C3ctxq1tqvaCgkFb8cCA/edit?usp=sharing"",""กาฬสินธุ์!I228"")"),345)</f>
        <v>345</v>
      </c>
      <c r="J328" s="347">
        <f ca="1">IFERROR(__xludf.DUMMYFUNCTION("IMPORTRANGE(""https://docs.google.com/spreadsheets/d/1XL5vhW3sbDhbH9Cz0tuDiY8C3ctxq1tqvaCgkFb8cCA/edit?usp=sharing"",""กาฬสินธุ์!J228"")"),3)</f>
        <v>3</v>
      </c>
      <c r="K328" s="325">
        <f ca="1">IF(I328&gt;0,J328*100/I328,0)</f>
        <v>0.86956521739130432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1108090</v>
      </c>
      <c r="M329" s="158">
        <f t="shared" ca="1" si="98"/>
        <v>580410</v>
      </c>
      <c r="N329" s="158">
        <f t="shared" ca="1" si="98"/>
        <v>456789</v>
      </c>
      <c r="O329" s="157">
        <f t="shared" ref="O329:O331" ca="1" si="99">IF(L329&gt;0,N329*100/L329,0)</f>
        <v>41.223095596928047</v>
      </c>
      <c r="P329" s="157">
        <f t="shared" ref="P329:P331" ca="1" si="100">IF(M329&gt;0,N329*100/M329,0)</f>
        <v>78.70109060836306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1108090</v>
      </c>
      <c r="M331" s="163">
        <f t="shared" ca="1" si="102"/>
        <v>580410</v>
      </c>
      <c r="N331" s="163">
        <f t="shared" ca="1" si="102"/>
        <v>456789</v>
      </c>
      <c r="O331" s="162">
        <f t="shared" ca="1" si="99"/>
        <v>41.223095596928047</v>
      </c>
      <c r="P331" s="162">
        <f t="shared" ca="1" si="100"/>
        <v>78.70109060836306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1070290</v>
      </c>
      <c r="M333" s="176">
        <f ca="1">IFERROR(__xludf.DUMMYFUNCTION("IMPORTRANGE(""https://docs.google.com/spreadsheets/d/1Yj_ptqi66GCucihVvJfMjLAmec39IyEx_6qawtMGysU/edit?usp=sharing"",""สบก!DL38"")"),580410)</f>
        <v>580410</v>
      </c>
      <c r="N333" s="177">
        <f ca="1">IFERROR(__xludf.DUMMYFUNCTION("IMPORTRANGE(""https://docs.google.com/spreadsheets/d/1Yj_ptqi66GCucihVvJfMjLAmec39IyEx_6qawtMGysU/edit?usp=sharing"",""สบก!DM38"")"),418989)</f>
        <v>418989</v>
      </c>
      <c r="O333" s="178">
        <f ca="1">IF(L333&gt;0,N333*100/L333,0)</f>
        <v>39.147240467536832</v>
      </c>
      <c r="P333" s="178">
        <f ca="1">IF(M333&gt;0,N333*100/M333,0)</f>
        <v>72.188452990127672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IFERROR(__xludf.DUMMYFUNCTION("IMPORTRANGE(""https://docs.google.com/spreadsheets/d/1Yj_ptqi66GCucihVvJfMjLAmec39IyEx_6qawtMGysU/edit?usp=sharing"",""สบก!DH38"")"),611400)</f>
        <v>611400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IFERROR(__xludf.DUMMYFUNCTION("IMPORTRANGE(""https://docs.google.com/spreadsheets/d/1Yj_ptqi66GCucihVvJfMjLAmec39IyEx_6qawtMGysU/edit?usp=sharing"",""สบก!DI38"")"),458890)</f>
        <v>458890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IFERROR(__xludf.DUMMYFUNCTION("IMPORTRANGE(""https://docs.google.com/spreadsheets/d/1Yj_ptqi66GCucihVvJfMjLAmec39IyEx_6qawtMGysU/edit?usp=sharing"",""สบก!DJ38"")"),37800)</f>
        <v>37800</v>
      </c>
      <c r="M337" s="103"/>
      <c r="N337" s="93">
        <f ca="1">IFERROR(__xludf.DUMMYFUNCTION("IMPORTRANGE(""https://docs.google.com/spreadsheets/d/1Yj_ptqi66GCucihVvJfMjLAmec39IyEx_6qawtMGysU/edit?usp=sharing"",""สบก!DN38"")"),37800)</f>
        <v>37800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IFERROR(__xludf.DUMMYFUNCTION("IMPORTRANGE(""https://docs.google.com/spreadsheets/d/1XL5vhW3sbDhbH9Cz0tuDiY8C3ctxq1tqvaCgkFb8cCA/edit?usp=sharing"",""กาฬสินธุ์!I234"")"),0)</f>
        <v>0</v>
      </c>
      <c r="J339" s="197">
        <f ca="1">IFERROR(__xludf.DUMMYFUNCTION("IMPORTRANGE(""https://docs.google.com/spreadsheets/d/1XL5vhW3sbDhbH9Cz0tuDiY8C3ctxq1tqvaCgkFb8cCA/edit?usp=sharing"",""กาฬสินธุ์!J234"")"),257)</f>
        <v>257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IFERROR(__xludf.DUMMYFUNCTION("IMPORTRANGE(""https://docs.google.com/spreadsheets/d/1XL5vhW3sbDhbH9Cz0tuDiY8C3ctxq1tqvaCgkFb8cCA/edit?usp=sharing"",""กาฬสินธุ์!I235"")"),2740)</f>
        <v>2740</v>
      </c>
      <c r="J340" s="197">
        <f ca="1">IFERROR(__xludf.DUMMYFUNCTION("IMPORTRANGE(""https://docs.google.com/spreadsheets/d/1XL5vhW3sbDhbH9Cz0tuDiY8C3ctxq1tqvaCgkFb8cCA/edit?usp=sharing"",""กาฬสินธุ์!J235"")"),2167.2)</f>
        <v>2167.1999999999998</v>
      </c>
      <c r="K340" s="350">
        <f t="shared" ca="1" si="103"/>
        <v>79.0948905109489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IFERROR(__xludf.DUMMYFUNCTION("IMPORTRANGE(""https://docs.google.com/spreadsheets/d/1XL5vhW3sbDhbH9Cz0tuDiY8C3ctxq1tqvaCgkFb8cCA/edit?usp=sharing"",""กาฬสินธุ์!I236"")"),345)</f>
        <v>345</v>
      </c>
      <c r="J341" s="197">
        <f ca="1">IFERROR(__xludf.DUMMYFUNCTION("IMPORTRANGE(""https://docs.google.com/spreadsheets/d/1XL5vhW3sbDhbH9Cz0tuDiY8C3ctxq1tqvaCgkFb8cCA/edit?usp=sharing"",""กาฬสินธุ์!J236"")"),217)</f>
        <v>217</v>
      </c>
      <c r="K341" s="350">
        <f t="shared" ca="1" si="103"/>
        <v>62.89855072463768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IFERROR(__xludf.DUMMYFUNCTION("IMPORTRANGE(""https://docs.google.com/spreadsheets/d/1XL5vhW3sbDhbH9Cz0tuDiY8C3ctxq1tqvaCgkFb8cCA/edit?usp=sharing"",""กาฬสินธุ์!I237"")"),0)</f>
        <v>0</v>
      </c>
      <c r="J342" s="197">
        <f ca="1">IFERROR(__xludf.DUMMYFUNCTION("IMPORTRANGE(""https://docs.google.com/spreadsheets/d/1XL5vhW3sbDhbH9Cz0tuDiY8C3ctxq1tqvaCgkFb8cCA/edit?usp=sharing"",""กาฬสินธุ์!J237"")"),1941.32)</f>
        <v>1941.32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IFERROR(__xludf.DUMMYFUNCTION("IMPORTRANGE(""https://docs.google.com/spreadsheets/d/1XL5vhW3sbDhbH9Cz0tuDiY8C3ctxq1tqvaCgkFb8cCA/edit?usp=sharing"",""กาฬสินธุ์!I238"")"),345)</f>
        <v>345</v>
      </c>
      <c r="J343" s="197">
        <f ca="1">IFERROR(__xludf.DUMMYFUNCTION("IMPORTRANGE(""https://docs.google.com/spreadsheets/d/1XL5vhW3sbDhbH9Cz0tuDiY8C3ctxq1tqvaCgkFb8cCA/edit?usp=sharing"",""กาฬสินธุ์!J238"")"),0)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IFERROR(__xludf.DUMMYFUNCTION("IMPORTRANGE(""https://docs.google.com/spreadsheets/d/1XL5vhW3sbDhbH9Cz0tuDiY8C3ctxq1tqvaCgkFb8cCA/edit?usp=sharing"",""กาฬสินธุ์!I239"")"),0)</f>
        <v>0</v>
      </c>
      <c r="J344" s="197">
        <f ca="1">IFERROR(__xludf.DUMMYFUNCTION("IMPORTRANGE(""https://docs.google.com/spreadsheets/d/1XL5vhW3sbDhbH9Cz0tuDiY8C3ctxq1tqvaCgkFb8cCA/edit?usp=sharing"",""กาฬสินธุ์!J239"")"),0)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IFERROR(__xludf.DUMMYFUNCTION("IMPORTRANGE(""https://docs.google.com/spreadsheets/d/1XL5vhW3sbDhbH9Cz0tuDiY8C3ctxq1tqvaCgkFb8cCA/edit?usp=sharing"",""กาฬสินธุ์!I240"")"),345)</f>
        <v>345</v>
      </c>
      <c r="J345" s="197">
        <f ca="1">IFERROR(__xludf.DUMMYFUNCTION("IMPORTRANGE(""https://docs.google.com/spreadsheets/d/1XL5vhW3sbDhbH9Cz0tuDiY8C3ctxq1tqvaCgkFb8cCA/edit?usp=sharing"",""กาฬสินธุ์!J240"")"),3)</f>
        <v>3</v>
      </c>
      <c r="K345" s="350">
        <f t="shared" ca="1" si="103"/>
        <v>0.86956521739130432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IFERROR(__xludf.DUMMYFUNCTION("IMPORTRANGE(""https://docs.google.com/spreadsheets/d/1XL5vhW3sbDhbH9Cz0tuDiY8C3ctxq1tqvaCgkFb8cCA/edit?usp=sharing"",""กาฬสินธุ์!I241"")"),0)</f>
        <v>0</v>
      </c>
      <c r="J346" s="197">
        <f ca="1">IFERROR(__xludf.DUMMYFUNCTION("IMPORTRANGE(""https://docs.google.com/spreadsheets/d/1XL5vhW3sbDhbH9Cz0tuDiY8C3ctxq1tqvaCgkFb8cCA/edit?usp=sharing"",""กาฬสินธุ์!J241"")"),79.22)</f>
        <v>79.22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IFERROR(__xludf.DUMMYFUNCTION("IMPORTRANGE(""https://docs.google.com/spreadsheets/d/1XL5vhW3sbDhbH9Cz0tuDiY8C3ctxq1tqvaCgkFb8cCA/edit?usp=sharing"",""กาฬสินธุ์!L242"")"),2421540)</f>
        <v>2421540</v>
      </c>
      <c r="M347" s="366"/>
      <c r="N347" s="366">
        <f ca="1">IFERROR(__xludf.DUMMYFUNCTION("IMPORTRANGE(""https://docs.google.com/spreadsheets/d/1XL5vhW3sbDhbH9Cz0tuDiY8C3ctxq1tqvaCgkFb8cCA/edit?usp=sharing"",""กาฬสินธุ์!M242"")"),505376)</f>
        <v>505376</v>
      </c>
      <c r="O347" s="366">
        <f ca="1">+IF(L347&gt;0,N347*100/L347,0)</f>
        <v>20.870024860212922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IFERROR(__xludf.DUMMYFUNCTION("IMPORTRANGE(""https://docs.google.com/spreadsheets/d/1XL5vhW3sbDhbH9Cz0tuDiY8C3ctxq1tqvaCgkFb8cCA/edit?usp=sharing"",""กาฬสินธุ์!I244"")"),300)</f>
        <v>300</v>
      </c>
      <c r="J349" s="379">
        <f ca="1">IFERROR(__xludf.DUMMYFUNCTION("IMPORTRANGE(""https://docs.google.com/spreadsheets/d/1XL5vhW3sbDhbH9Cz0tuDiY8C3ctxq1tqvaCgkFb8cCA/edit?usp=sharing"",""กาฬสินธุ์!J244"")"),0)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IFERROR(__xludf.DUMMYFUNCTION("IMPORTRANGE(""https://docs.google.com/spreadsheets/d/1XL5vhW3sbDhbH9Cz0tuDiY8C3ctxq1tqvaCgkFb8cCA/edit?usp=sharing"",""กาฬสินธุ์!L244"")"),576480)</f>
        <v>576480</v>
      </c>
      <c r="M349" s="381"/>
      <c r="N349" s="381">
        <f ca="1">IFERROR(__xludf.DUMMYFUNCTION("IMPORTRANGE(""https://docs.google.com/spreadsheets/d/1XL5vhW3sbDhbH9Cz0tuDiY8C3ctxq1tqvaCgkFb8cCA/edit?usp=sharing"",""กาฬสินธุ์!M244"")"),92545)</f>
        <v>92545</v>
      </c>
      <c r="O349" s="381">
        <f ca="1">+IF(L349&gt;0,N349*100/L349,0)</f>
        <v>16.053462392450736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IFERROR(__xludf.DUMMYFUNCTION("IMPORTRANGE(""https://docs.google.com/spreadsheets/d/1XL5vhW3sbDhbH9Cz0tuDiY8C3ctxq1tqvaCgkFb8cCA/edit?usp=sharing"",""กาฬสินธุ์!I245"")"),60)</f>
        <v>60</v>
      </c>
      <c r="J350" s="379">
        <f ca="1">IFERROR(__xludf.DUMMYFUNCTION("IMPORTRANGE(""https://docs.google.com/spreadsheets/d/1XL5vhW3sbDhbH9Cz0tuDiY8C3ctxq1tqvaCgkFb8cCA/edit?usp=sharing"",""กาฬสินธุ์!J245"")"),0)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IFERROR(__xludf.DUMMYFUNCTION("IMPORTRANGE(""https://docs.google.com/spreadsheets/d/1XL5vhW3sbDhbH9Cz0tuDiY8C3ctxq1tqvaCgkFb8cCA/edit?usp=sharing"",""กาฬสินธุ์!L246"")"),0)</f>
        <v>0</v>
      </c>
      <c r="M351" s="172"/>
      <c r="N351" s="172">
        <f ca="1">IFERROR(__xludf.DUMMYFUNCTION("IMPORTRANGE(""https://docs.google.com/spreadsheets/d/1XL5vhW3sbDhbH9Cz0tuDiY8C3ctxq1tqvaCgkFb8cCA/edit?usp=sharing"",""กาฬสินธุ์!M246"")"),0)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IFERROR(__xludf.DUMMYFUNCTION("IMPORTRANGE(""https://docs.google.com/spreadsheets/d/1XL5vhW3sbDhbH9Cz0tuDiY8C3ctxq1tqvaCgkFb8cCA/edit?usp=sharing"",""กาฬสินธุ์!L247"")"),576480)</f>
        <v>576480</v>
      </c>
      <c r="M352" s="173"/>
      <c r="N352" s="172">
        <f ca="1">IFERROR(__xludf.DUMMYFUNCTION("IMPORTRANGE(""https://docs.google.com/spreadsheets/d/1XL5vhW3sbDhbH9Cz0tuDiY8C3ctxq1tqvaCgkFb8cCA/edit?usp=sharing"",""กาฬสินธุ์!M247"")"),92545)</f>
        <v>92545</v>
      </c>
      <c r="O352" s="173">
        <f t="shared" ca="1" si="105"/>
        <v>16.053462392450736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IFERROR(__xludf.DUMMYFUNCTION("IMPORTRANGE(""https://docs.google.com/spreadsheets/d/1XL5vhW3sbDhbH9Cz0tuDiY8C3ctxq1tqvaCgkFb8cCA/edit?usp=sharing"",""กาฬสินธุ์!L248"")"),0)</f>
        <v>0</v>
      </c>
      <c r="M353" s="178"/>
      <c r="N353" s="178">
        <f ca="1">IFERROR(__xludf.DUMMYFUNCTION("IMPORTRANGE(""https://docs.google.com/spreadsheets/d/1XL5vhW3sbDhbH9Cz0tuDiY8C3ctxq1tqvaCgkFb8cCA/edit?usp=sharing"",""กาฬสินธุ์!M248"")"),0)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IFERROR(__xludf.DUMMYFUNCTION("IMPORTRANGE(""https://docs.google.com/spreadsheets/d/1XL5vhW3sbDhbH9Cz0tuDiY8C3ctxq1tqvaCgkFb8cCA/edit?usp=sharing"",""กาฬสินธุ์!L249"")"),576480)</f>
        <v>576480</v>
      </c>
      <c r="M354" s="178"/>
      <c r="N354" s="175">
        <f ca="1">IFERROR(__xludf.DUMMYFUNCTION("IMPORTRANGE(""https://docs.google.com/spreadsheets/d/1XL5vhW3sbDhbH9Cz0tuDiY8C3ctxq1tqvaCgkFb8cCA/edit?usp=sharing"",""กาฬสินธุ์!M249"")"),92545)</f>
        <v>92545</v>
      </c>
      <c r="O354" s="178">
        <f t="shared" ca="1" si="105"/>
        <v>16.053462392450736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IFERROR(__xludf.DUMMYFUNCTION("IMPORTRANGE(""https://docs.google.com/spreadsheets/d/1XL5vhW3sbDhbH9Cz0tuDiY8C3ctxq1tqvaCgkFb8cCA/edit?usp=sharing"",""กาฬสินธุ์!M250"")"),60610)</f>
        <v>60610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IFERROR(__xludf.DUMMYFUNCTION("IMPORTRANGE(""https://docs.google.com/spreadsheets/d/1XL5vhW3sbDhbH9Cz0tuDiY8C3ctxq1tqvaCgkFb8cCA/edit?usp=sharing"",""กาฬสินธุ์!M251"")"),0)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IFERROR(__xludf.DUMMYFUNCTION("IMPORTRANGE(""https://docs.google.com/spreadsheets/d/1XL5vhW3sbDhbH9Cz0tuDiY8C3ctxq1tqvaCgkFb8cCA/edit?usp=sharing"",""กาฬสินธุ์!M252"")"),31935)</f>
        <v>31935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IFERROR(__xludf.DUMMYFUNCTION("IMPORTRANGE(""https://docs.google.com/spreadsheets/d/1XL5vhW3sbDhbH9Cz0tuDiY8C3ctxq1tqvaCgkFb8cCA/edit?usp=sharing"",""กาฬสินธุ์!M253"")"),0)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IFERROR(__xludf.DUMMYFUNCTION("IMPORTRANGE(""https://docs.google.com/spreadsheets/d/1XL5vhW3sbDhbH9Cz0tuDiY8C3ctxq1tqvaCgkFb8cCA/edit?usp=sharing"",""กาฬสินธุ์!J255"")"),0)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IFERROR(__xludf.DUMMYFUNCTION("IMPORTRANGE(""https://docs.google.com/spreadsheets/d/1XL5vhW3sbDhbH9Cz0tuDiY8C3ctxq1tqvaCgkFb8cCA/edit?usp=sharing"",""กาฬสินธุ์!J256"")"),1)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IFERROR(__xludf.DUMMYFUNCTION("IMPORTRANGE(""https://docs.google.com/spreadsheets/d/1XL5vhW3sbDhbH9Cz0tuDiY8C3ctxq1tqvaCgkFb8cCA/edit?usp=sharing"",""กาฬสินธุ์!J257"")"),1)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IFERROR(__xludf.DUMMYFUNCTION("IMPORTRANGE(""https://docs.google.com/spreadsheets/d/1XL5vhW3sbDhbH9Cz0tuDiY8C3ctxq1tqvaCgkFb8cCA/edit?usp=sharing"",""กาฬสินธุ์!J258"")"),0)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IFERROR(__xludf.DUMMYFUNCTION("IMPORTRANGE(""https://docs.google.com/spreadsheets/d/1XL5vhW3sbDhbH9Cz0tuDiY8C3ctxq1tqvaCgkFb8cCA/edit?usp=sharing"",""กาฬสินธุ์!J166"")"),0)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IFERROR(__xludf.DUMMYFUNCTION("IMPORTRANGE(""https://docs.google.com/spreadsheets/d/1XL5vhW3sbDhbH9Cz0tuDiY8C3ctxq1tqvaCgkFb8cCA/edit?usp=sharing"",""กาฬสินธุ์!J166"")"),0)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IFERROR(__xludf.DUMMYFUNCTION("IMPORTRANGE(""https://docs.google.com/spreadsheets/d/1XL5vhW3sbDhbH9Cz0tuDiY8C3ctxq1tqvaCgkFb8cCA/edit?usp=sharing"",""กาฬสินธุ์!J166"")"),0)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IFERROR(__xludf.DUMMYFUNCTION("IMPORTRANGE(""https://docs.google.com/spreadsheets/d/1XL5vhW3sbDhbH9Cz0tuDiY8C3ctxq1tqvaCgkFb8cCA/edit?usp=sharing"",""กาฬสินธุ์!J166"")"),0)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IFERROR(__xludf.DUMMYFUNCTION("IMPORTRANGE(""https://docs.google.com/spreadsheets/d/1XL5vhW3sbDhbH9Cz0tuDiY8C3ctxq1tqvaCgkFb8cCA/edit?usp=sharing"",""กาฬสินธุ์!I263"")"),60)</f>
        <v>60</v>
      </c>
      <c r="J368" s="197">
        <f ca="1">IFERROR(__xludf.DUMMYFUNCTION("IMPORTRANGE(""https://docs.google.com/spreadsheets/d/1XL5vhW3sbDhbH9Cz0tuDiY8C3ctxq1tqvaCgkFb8cCA/edit?usp=sharing"",""กาฬสินธุ์!J263"")"),0)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IFERROR(__xludf.DUMMYFUNCTION("IMPORTRANGE(""https://docs.google.com/spreadsheets/d/1XL5vhW3sbDhbH9Cz0tuDiY8C3ctxq1tqvaCgkFb8cCA/edit?usp=sharing"",""กาฬสินธุ์!I164"")"),0)</f>
        <v>0</v>
      </c>
      <c r="J369" s="213">
        <f ca="1">IFERROR(__xludf.DUMMYFUNCTION("IMPORTRANGE(""https://docs.google.com/spreadsheets/d/1XL5vhW3sbDhbH9Cz0tuDiY8C3ctxq1tqvaCgkFb8cCA/edit?usp=sharing"",""กาฬสินธุ์!J164"")"),0)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IFERROR(__xludf.DUMMYFUNCTION("IMPORTRANGE(""https://docs.google.com/spreadsheets/d/1XL5vhW3sbDhbH9Cz0tuDiY8C3ctxq1tqvaCgkFb8cCA/edit?usp=sharing"",""กาฬสินธุ์!I265"")"),60)</f>
        <v>60</v>
      </c>
      <c r="J370" s="213">
        <f ca="1">IFERROR(__xludf.DUMMYFUNCTION("IMPORTRANGE(""https://docs.google.com/spreadsheets/d/1XL5vhW3sbDhbH9Cz0tuDiY8C3ctxq1tqvaCgkFb8cCA/edit?usp=sharing"",""กาฬสินธุ์!J265"")"),0)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IFERROR(__xludf.DUMMYFUNCTION("IMPORTRANGE(""https://docs.google.com/spreadsheets/d/1XL5vhW3sbDhbH9Cz0tuDiY8C3ctxq1tqvaCgkFb8cCA/edit?usp=sharing"",""กาฬสินธุ์!I164"")"),0)</f>
        <v>0</v>
      </c>
      <c r="J371" s="198">
        <f ca="1">IFERROR(__xludf.DUMMYFUNCTION("IMPORTRANGE(""https://docs.google.com/spreadsheets/d/1XL5vhW3sbDhbH9Cz0tuDiY8C3ctxq1tqvaCgkFb8cCA/edit?usp=sharing"",""กาฬสินธุ์!J164"")"),0)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IFERROR(__xludf.DUMMYFUNCTION("IMPORTRANGE(""https://docs.google.com/spreadsheets/d/1XL5vhW3sbDhbH9Cz0tuDiY8C3ctxq1tqvaCgkFb8cCA/edit?usp=sharing"",""กาฬสินธุ์!I267"")"),60)</f>
        <v>60</v>
      </c>
      <c r="J372" s="198">
        <f ca="1">IFERROR(__xludf.DUMMYFUNCTION("IMPORTRANGE(""https://docs.google.com/spreadsheets/d/1XL5vhW3sbDhbH9Cz0tuDiY8C3ctxq1tqvaCgkFb8cCA/edit?usp=sharing"",""กาฬสินธุ์!J267"")"),0)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IFERROR(__xludf.DUMMYFUNCTION("IMPORTRANGE(""https://docs.google.com/spreadsheets/d/1XL5vhW3sbDhbH9Cz0tuDiY8C3ctxq1tqvaCgkFb8cCA/edit?usp=sharing"",""กาฬสินธุ์!I164"")"),0)</f>
        <v>0</v>
      </c>
      <c r="J373" s="213">
        <f ca="1">IFERROR(__xludf.DUMMYFUNCTION("IMPORTRANGE(""https://docs.google.com/spreadsheets/d/1XL5vhW3sbDhbH9Cz0tuDiY8C3ctxq1tqvaCgkFb8cCA/edit?usp=sharing"",""กาฬสินธุ์!J164"")"),0)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IFERROR(__xludf.DUMMYFUNCTION("IMPORTRANGE(""https://docs.google.com/spreadsheets/d/1XL5vhW3sbDhbH9Cz0tuDiY8C3ctxq1tqvaCgkFb8cCA/edit?usp=sharing"",""กาฬสินธุ์!I164"")"),0)</f>
        <v>0</v>
      </c>
      <c r="J374" s="197">
        <f ca="1">IFERROR(__xludf.DUMMYFUNCTION("IMPORTRANGE(""https://docs.google.com/spreadsheets/d/1XL5vhW3sbDhbH9Cz0tuDiY8C3ctxq1tqvaCgkFb8cCA/edit?usp=sharing"",""กาฬสินธุ์!J164"")"),0)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IFERROR(__xludf.DUMMYFUNCTION("IMPORTRANGE(""https://docs.google.com/spreadsheets/d/1XL5vhW3sbDhbH9Cz0tuDiY8C3ctxq1tqvaCgkFb8cCA/edit?usp=sharing"",""กาฬสินธุ์!I270"")"),300)</f>
        <v>300</v>
      </c>
      <c r="J375" s="197">
        <f ca="1">IFERROR(__xludf.DUMMYFUNCTION("IMPORTRANGE(""https://docs.google.com/spreadsheets/d/1XL5vhW3sbDhbH9Cz0tuDiY8C3ctxq1tqvaCgkFb8cCA/edit?usp=sharing"",""กาฬสินธุ์!J270"")"),0)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IFERROR(__xludf.DUMMYFUNCTION("IMPORTRANGE(""https://docs.google.com/spreadsheets/d/1XL5vhW3sbDhbH9Cz0tuDiY8C3ctxq1tqvaCgkFb8cCA/edit?usp=sharing"",""กาฬสินธุ์!I271"")"),300)</f>
        <v>300</v>
      </c>
      <c r="J376" s="198">
        <f ca="1">IFERROR(__xludf.DUMMYFUNCTION("IMPORTRANGE(""https://docs.google.com/spreadsheets/d/1XL5vhW3sbDhbH9Cz0tuDiY8C3ctxq1tqvaCgkFb8cCA/edit?usp=sharing"",""กาฬสินธุ์!J271"")"),0)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IFERROR(__xludf.DUMMYFUNCTION("IMPORTRANGE(""https://docs.google.com/spreadsheets/d/1XL5vhW3sbDhbH9Cz0tuDiY8C3ctxq1tqvaCgkFb8cCA/edit?usp=sharing"",""กาฬสินธุ์!I272"")"),0)</f>
        <v>0</v>
      </c>
      <c r="J377" s="213">
        <f ca="1">IFERROR(__xludf.DUMMYFUNCTION("IMPORTRANGE(""https://docs.google.com/spreadsheets/d/1XL5vhW3sbDhbH9Cz0tuDiY8C3ctxq1tqvaCgkFb8cCA/edit?usp=sharing"",""กาฬสินธุ์!J272"")"),0)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IFERROR(__xludf.DUMMYFUNCTION("IMPORTRANGE(""https://docs.google.com/spreadsheets/d/1XL5vhW3sbDhbH9Cz0tuDiY8C3ctxq1tqvaCgkFb8cCA/edit?usp=sharing"",""กาฬสินธุ์!J273"")"),0)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IFERROR(__xludf.DUMMYFUNCTION("IMPORTRANGE(""https://docs.google.com/spreadsheets/d/1XL5vhW3sbDhbH9Cz0tuDiY8C3ctxq1tqvaCgkFb8cCA/edit?usp=sharing"",""กาฬสินธุ์!J274"")"),0)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IFERROR(__xludf.DUMMYFUNCTION("IMPORTRANGE(""https://docs.google.com/spreadsheets/d/1XL5vhW3sbDhbH9Cz0tuDiY8C3ctxq1tqvaCgkFb8cCA/edit?usp=sharing"",""กาฬสินธุ์!I275"")"),1000)</f>
        <v>1000</v>
      </c>
      <c r="J380" s="379">
        <f ca="1">IFERROR(__xludf.DUMMYFUNCTION("IMPORTRANGE(""https://docs.google.com/spreadsheets/d/1XL5vhW3sbDhbH9Cz0tuDiY8C3ctxq1tqvaCgkFb8cCA/edit?usp=sharing"",""กาฬสินธุ์!J275"")"),0)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IFERROR(__xludf.DUMMYFUNCTION("IMPORTRANGE(""https://docs.google.com/spreadsheets/d/1XL5vhW3sbDhbH9Cz0tuDiY8C3ctxq1tqvaCgkFb8cCA/edit?usp=sharing"",""กาฬสินธุ์!L275"")"),1028520)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IFERROR(__xludf.DUMMYFUNCTION("IMPORTRANGE(""https://docs.google.com/spreadsheets/d/1XL5vhW3sbDhbH9Cz0tuDiY8C3ctxq1tqvaCgkFb8cCA/edit?usp=sharing"",""กาฬสินธุ์!M275"")"),166102)</f>
        <v>166102</v>
      </c>
      <c r="O380" s="381">
        <f ca="1">+IF(L380&gt;0,N380*100/L380,0)</f>
        <v>16.149613036207366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IFERROR(__xludf.DUMMYFUNCTION("IMPORTRANGE(""https://docs.google.com/spreadsheets/d/1XL5vhW3sbDhbH9Cz0tuDiY8C3ctxq1tqvaCgkFb8cCA/edit?usp=sharing"",""กาฬสินธุ์!I276"")"),100)</f>
        <v>100</v>
      </c>
      <c r="J381" s="379">
        <f ca="1">IFERROR(__xludf.DUMMYFUNCTION("IMPORTRANGE(""https://docs.google.com/spreadsheets/d/1XL5vhW3sbDhbH9Cz0tuDiY8C3ctxq1tqvaCgkFb8cCA/edit?usp=sharing"",""กาฬสินธุ์!J276"")"),0)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IFERROR(__xludf.DUMMYFUNCTION("IMPORTRANGE(""https://docs.google.com/spreadsheets/d/1XL5vhW3sbDhbH9Cz0tuDiY8C3ctxq1tqvaCgkFb8cCA/edit?usp=sharing"",""กาฬสินธุ์!L277"")"),0)</f>
        <v>0</v>
      </c>
      <c r="M382" s="172"/>
      <c r="N382" s="172">
        <f ca="1">IFERROR(__xludf.DUMMYFUNCTION("IMPORTRANGE(""https://docs.google.com/spreadsheets/d/1XL5vhW3sbDhbH9Cz0tuDiY8C3ctxq1tqvaCgkFb8cCA/edit?usp=sharing"",""กาฬสินธุ์!M277"")"),0)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IFERROR(__xludf.DUMMYFUNCTION("IMPORTRANGE(""https://docs.google.com/spreadsheets/d/1XL5vhW3sbDhbH9Cz0tuDiY8C3ctxq1tqvaCgkFb8cCA/edit?usp=sharing"",""กาฬสินธุ์!L278"")"),1028520)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IFERROR(__xludf.DUMMYFUNCTION("IMPORTRANGE(""https://docs.google.com/spreadsheets/d/1XL5vhW3sbDhbH9Cz0tuDiY8C3ctxq1tqvaCgkFb8cCA/edit?usp=sharing"",""กาฬสินธุ์!M278"")"),166102)</f>
        <v>166102</v>
      </c>
      <c r="O383" s="173">
        <f t="shared" ca="1" si="109"/>
        <v>16.149613036207366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IFERROR(__xludf.DUMMYFUNCTION("IMPORTRANGE(""https://docs.google.com/spreadsheets/d/1XL5vhW3sbDhbH9Cz0tuDiY8C3ctxq1tqvaCgkFb8cCA/edit?usp=sharing"",""กาฬสินธุ์!L279"")"),0)</f>
        <v>0</v>
      </c>
      <c r="M384" s="178"/>
      <c r="N384" s="178">
        <f ca="1">IFERROR(__xludf.DUMMYFUNCTION("IMPORTRANGE(""https://docs.google.com/spreadsheets/d/1XL5vhW3sbDhbH9Cz0tuDiY8C3ctxq1tqvaCgkFb8cCA/edit?usp=sharing"",""กาฬสินธุ์!M279"")"),0)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IFERROR(__xludf.DUMMYFUNCTION("IMPORTRANGE(""https://docs.google.com/spreadsheets/d/1XL5vhW3sbDhbH9Cz0tuDiY8C3ctxq1tqvaCgkFb8cCA/edit?usp=sharing"",""กาฬสินธุ์!L280"")"),1028520)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IFERROR(__xludf.DUMMYFUNCTION("IMPORTRANGE(""https://docs.google.com/spreadsheets/d/1XL5vhW3sbDhbH9Cz0tuDiY8C3ctxq1tqvaCgkFb8cCA/edit?usp=sharing"",""กาฬสินธุ์!M280"")"),166102)</f>
        <v>166102</v>
      </c>
      <c r="O385" s="178">
        <f t="shared" ca="1" si="109"/>
        <v>16.149613036207366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IFERROR(__xludf.DUMMYFUNCTION("IMPORTRANGE(""https://docs.google.com/spreadsheets/d/1XL5vhW3sbDhbH9Cz0tuDiY8C3ctxq1tqvaCgkFb8cCA/edit?usp=sharing"",""กาฬสินธุ์!M281"")"),135325)</f>
        <v>135325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IFERROR(__xludf.DUMMYFUNCTION("IMPORTRANGE(""https://docs.google.com/spreadsheets/d/1XL5vhW3sbDhbH9Cz0tuDiY8C3ctxq1tqvaCgkFb8cCA/edit?usp=sharing"",""กาฬสินธุ์!M282"")"),0)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IFERROR(__xludf.DUMMYFUNCTION("IMPORTRANGE(""https://docs.google.com/spreadsheets/d/1XL5vhW3sbDhbH9Cz0tuDiY8C3ctxq1tqvaCgkFb8cCA/edit?usp=sharing"",""กาฬสินธุ์!M283"")"),27677)</f>
        <v>27677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IFERROR(__xludf.DUMMYFUNCTION("IMPORTRANGE(""https://docs.google.com/spreadsheets/d/1XL5vhW3sbDhbH9Cz0tuDiY8C3ctxq1tqvaCgkFb8cCA/edit?usp=sharing"",""กาฬสินธุ์!M284"")"),3100)</f>
        <v>3100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IFERROR(__xludf.DUMMYFUNCTION("IMPORTRANGE(""https://docs.google.com/spreadsheets/d/1XL5vhW3sbDhbH9Cz0tuDiY8C3ctxq1tqvaCgkFb8cCA/edit?usp=sharing"",""กาฬสินธุ์!J286"")"),0)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IFERROR(__xludf.DUMMYFUNCTION("IMPORTRANGE(""https://docs.google.com/spreadsheets/d/1XL5vhW3sbDhbH9Cz0tuDiY8C3ctxq1tqvaCgkFb8cCA/edit?usp=sharing"",""กาฬสินธุ์!J287"")"),1)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IFERROR(__xludf.DUMMYFUNCTION("IMPORTRANGE(""https://docs.google.com/spreadsheets/d/1XL5vhW3sbDhbH9Cz0tuDiY8C3ctxq1tqvaCgkFb8cCA/edit?usp=sharing"",""กาฬสินธุ์!J288"")"),1)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IFERROR(__xludf.DUMMYFUNCTION("IMPORTRANGE(""https://docs.google.com/spreadsheets/d/1XL5vhW3sbDhbH9Cz0tuDiY8C3ctxq1tqvaCgkFb8cCA/edit?usp=sharing"",""กาฬสินธุ์!J289"")"),0)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IFERROR(__xludf.DUMMYFUNCTION("IMPORTRANGE(""https://docs.google.com/spreadsheets/d/1XL5vhW3sbDhbH9Cz0tuDiY8C3ctxq1tqvaCgkFb8cCA/edit?usp=sharing"",""กาฬสินธุ์!I291"")"),100)</f>
        <v>100</v>
      </c>
      <c r="J396" s="207">
        <f ca="1">IFERROR(__xludf.DUMMYFUNCTION("IMPORTRANGE(""https://docs.google.com/spreadsheets/d/1XL5vhW3sbDhbH9Cz0tuDiY8C3ctxq1tqvaCgkFb8cCA/edit?usp=sharing"",""กาฬสินธุ์!J291"")"),0)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IFERROR(__xludf.DUMMYFUNCTION("IMPORTRANGE(""https://docs.google.com/spreadsheets/d/1XL5vhW3sbDhbH9Cz0tuDiY8C3ctxq1tqvaCgkFb8cCA/edit?usp=sharing"",""กาฬสินธุ์!I292"")"),1000)</f>
        <v>1000</v>
      </c>
      <c r="J397" s="207">
        <f ca="1">IFERROR(__xludf.DUMMYFUNCTION("IMPORTRANGE(""https://docs.google.com/spreadsheets/d/1XL5vhW3sbDhbH9Cz0tuDiY8C3ctxq1tqvaCgkFb8cCA/edit?usp=sharing"",""กาฬสินธุ์!J292"")"),0)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IFERROR(__xludf.DUMMYFUNCTION("IMPORTRANGE(""https://docs.google.com/spreadsheets/d/1XL5vhW3sbDhbH9Cz0tuDiY8C3ctxq1tqvaCgkFb8cCA/edit?usp=sharing"",""กาฬสินธุ์!I293"")"),100)</f>
        <v>100</v>
      </c>
      <c r="J398" s="207">
        <f ca="1">IFERROR(__xludf.DUMMYFUNCTION("IMPORTRANGE(""https://docs.google.com/spreadsheets/d/1XL5vhW3sbDhbH9Cz0tuDiY8C3ctxq1tqvaCgkFb8cCA/edit?usp=sharing"",""กาฬสินธุ์!J293"")"),0)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IFERROR(__xludf.DUMMYFUNCTION("IMPORTRANGE(""https://docs.google.com/spreadsheets/d/1XL5vhW3sbDhbH9Cz0tuDiY8C3ctxq1tqvaCgkFb8cCA/edit?usp=sharing"",""กาฬสินธุ์!J294"")"),0)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IFERROR(__xludf.DUMMYFUNCTION("IMPORTRANGE(""https://docs.google.com/spreadsheets/d/1XL5vhW3sbDhbH9Cz0tuDiY8C3ctxq1tqvaCgkFb8cCA/edit?usp=sharing"",""กาฬสินธุ์!J295"")"),0)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IFERROR(__xludf.DUMMYFUNCTION("IMPORTRANGE(""https://docs.google.com/spreadsheets/d/1XL5vhW3sbDhbH9Cz0tuDiY8C3ctxq1tqvaCgkFb8cCA/edit?usp=sharing"",""กาฬสินธุ์!I296"")"),105)</f>
        <v>105</v>
      </c>
      <c r="J401" s="379">
        <f ca="1">IFERROR(__xludf.DUMMYFUNCTION("IMPORTRANGE(""https://docs.google.com/spreadsheets/d/1XL5vhW3sbDhbH9Cz0tuDiY8C3ctxq1tqvaCgkFb8cCA/edit?usp=sharing"",""กาฬสินธุ์!J296"")"),105)</f>
        <v>105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IFERROR(__xludf.DUMMYFUNCTION("IMPORTRANGE(""https://docs.google.com/spreadsheets/d/1XL5vhW3sbDhbH9Cz0tuDiY8C3ctxq1tqvaCgkFb8cCA/edit?usp=sharing"",""กาฬสินธุ์!L296"")"),131710)</f>
        <v>131710</v>
      </c>
      <c r="M401" s="381"/>
      <c r="N401" s="381">
        <f ca="1">IFERROR(__xludf.DUMMYFUNCTION("IMPORTRANGE(""https://docs.google.com/spreadsheets/d/1XL5vhW3sbDhbH9Cz0tuDiY8C3ctxq1tqvaCgkFb8cCA/edit?usp=sharing"",""กาฬสินธุ์!M296"")"),74320)</f>
        <v>74320</v>
      </c>
      <c r="O401" s="381">
        <f ca="1">+IF(L401&gt;0,N401*100/L401,0)</f>
        <v>56.426998709285549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IFERROR(__xludf.DUMMYFUNCTION("IMPORTRANGE(""https://docs.google.com/spreadsheets/d/1XL5vhW3sbDhbH9Cz0tuDiY8C3ctxq1tqvaCgkFb8cCA/edit?usp=sharing"",""กาฬสินธุ์!I297"")"),35)</f>
        <v>35</v>
      </c>
      <c r="J402" s="379">
        <f ca="1">IFERROR(__xludf.DUMMYFUNCTION("IMPORTRANGE(""https://docs.google.com/spreadsheets/d/1XL5vhW3sbDhbH9Cz0tuDiY8C3ctxq1tqvaCgkFb8cCA/edit?usp=sharing"",""กาฬสินธุ์!J297"")"),35)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IFERROR(__xludf.DUMMYFUNCTION("IMPORTRANGE(""https://docs.google.com/spreadsheets/d/1XL5vhW3sbDhbH9Cz0tuDiY8C3ctxq1tqvaCgkFb8cCA/edit?usp=sharing"",""กาฬสินธุ์!L298"")"),0)</f>
        <v>0</v>
      </c>
      <c r="M403" s="172"/>
      <c r="N403" s="178">
        <f ca="1">IFERROR(__xludf.DUMMYFUNCTION("IMPORTRANGE(""https://docs.google.com/spreadsheets/d/1XL5vhW3sbDhbH9Cz0tuDiY8C3ctxq1tqvaCgkFb8cCA/edit?usp=sharing"",""กาฬสินธุ์!M298"")"),0)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IFERROR(__xludf.DUMMYFUNCTION("IMPORTRANGE(""https://docs.google.com/spreadsheets/d/1XL5vhW3sbDhbH9Cz0tuDiY8C3ctxq1tqvaCgkFb8cCA/edit?usp=sharing"",""กาฬสินธุ์!L299"")"),131710)</f>
        <v>131710</v>
      </c>
      <c r="M404" s="173"/>
      <c r="N404" s="178">
        <f ca="1">IFERROR(__xludf.DUMMYFUNCTION("IMPORTRANGE(""https://docs.google.com/spreadsheets/d/1XL5vhW3sbDhbH9Cz0tuDiY8C3ctxq1tqvaCgkFb8cCA/edit?usp=sharing"",""กาฬสินธุ์!M299"")"),74320)</f>
        <v>74320</v>
      </c>
      <c r="O404" s="178">
        <f t="shared" ca="1" si="112"/>
        <v>56.426998709285549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IFERROR(__xludf.DUMMYFUNCTION("IMPORTRANGE(""https://docs.google.com/spreadsheets/d/1XL5vhW3sbDhbH9Cz0tuDiY8C3ctxq1tqvaCgkFb8cCA/edit?usp=sharing"",""กาฬสินธุ์!L300"")"),0)</f>
        <v>0</v>
      </c>
      <c r="M405" s="178"/>
      <c r="N405" s="178">
        <f ca="1">IFERROR(__xludf.DUMMYFUNCTION("IMPORTRANGE(""https://docs.google.com/spreadsheets/d/1XL5vhW3sbDhbH9Cz0tuDiY8C3ctxq1tqvaCgkFb8cCA/edit?usp=sharing"",""กาฬสินธุ์!M300"")"),0)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IFERROR(__xludf.DUMMYFUNCTION("IMPORTRANGE(""https://docs.google.com/spreadsheets/d/1XL5vhW3sbDhbH9Cz0tuDiY8C3ctxq1tqvaCgkFb8cCA/edit?usp=sharing"",""กาฬสินธุ์!L301"")"),131710)</f>
        <v>131710</v>
      </c>
      <c r="M406" s="178"/>
      <c r="N406" s="178">
        <f ca="1">IFERROR(__xludf.DUMMYFUNCTION("IMPORTRANGE(""https://docs.google.com/spreadsheets/d/1XL5vhW3sbDhbH9Cz0tuDiY8C3ctxq1tqvaCgkFb8cCA/edit?usp=sharing"",""กาฬสินธุ์!M301"")"),74320)</f>
        <v>74320</v>
      </c>
      <c r="O406" s="178">
        <f t="shared" ca="1" si="112"/>
        <v>56.426998709285549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IFERROR(__xludf.DUMMYFUNCTION("IMPORTRANGE(""https://docs.google.com/spreadsheets/d/1XL5vhW3sbDhbH9Cz0tuDiY8C3ctxq1tqvaCgkFb8cCA/edit?usp=sharing"",""กาฬสินธุ์!M302"")"),38820)</f>
        <v>38820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IFERROR(__xludf.DUMMYFUNCTION("IMPORTRANGE(""https://docs.google.com/spreadsheets/d/1XL5vhW3sbDhbH9Cz0tuDiY8C3ctxq1tqvaCgkFb8cCA/edit?usp=sharing"",""กาฬสินธุ์!M303"")"),25500)</f>
        <v>25500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IFERROR(__xludf.DUMMYFUNCTION("IMPORTRANGE(""https://docs.google.com/spreadsheets/d/1XL5vhW3sbDhbH9Cz0tuDiY8C3ctxq1tqvaCgkFb8cCA/edit?usp=sharing"",""กาฬสินธุ์!M304"")"),0)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IFERROR(__xludf.DUMMYFUNCTION("IMPORTRANGE(""https://docs.google.com/spreadsheets/d/1XL5vhW3sbDhbH9Cz0tuDiY8C3ctxq1tqvaCgkFb8cCA/edit?usp=sharing"",""กาฬสินธุ์!M305"")"),10000)</f>
        <v>10000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IFERROR(__xludf.DUMMYFUNCTION("IMPORTRANGE(""https://docs.google.com/spreadsheets/d/1XL5vhW3sbDhbH9Cz0tuDiY8C3ctxq1tqvaCgkFb8cCA/edit?usp=sharing"",""กาฬสินธุ์!J307"")"),0)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IFERROR(__xludf.DUMMYFUNCTION("IMPORTRANGE(""https://docs.google.com/spreadsheets/d/1XL5vhW3sbDhbH9Cz0tuDiY8C3ctxq1tqvaCgkFb8cCA/edit?usp=sharing"",""กาฬสินธุ์!J308"")"),0)</f>
        <v>0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IFERROR(__xludf.DUMMYFUNCTION("IMPORTRANGE(""https://docs.google.com/spreadsheets/d/1XL5vhW3sbDhbH9Cz0tuDiY8C3ctxq1tqvaCgkFb8cCA/edit?usp=sharing"",""กาฬสินธุ์!J309"")"),1)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IFERROR(__xludf.DUMMYFUNCTION("IMPORTRANGE(""https://docs.google.com/spreadsheets/d/1XL5vhW3sbDhbH9Cz0tuDiY8C3ctxq1tqvaCgkFb8cCA/edit?usp=sharing"",""กาฬสินธุ์!J310"")"),0)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IFERROR(__xludf.DUMMYFUNCTION("IMPORTRANGE(""https://docs.google.com/spreadsheets/d/1XL5vhW3sbDhbH9Cz0tuDiY8C3ctxq1tqvaCgkFb8cCA/edit?usp=sharing"",""กาฬสินธุ์!I311"")"),35)</f>
        <v>35</v>
      </c>
      <c r="J416" s="210">
        <f ca="1">IFERROR(__xludf.DUMMYFUNCTION("IMPORTRANGE(""https://docs.google.com/spreadsheets/d/1XL5vhW3sbDhbH9Cz0tuDiY8C3ctxq1tqvaCgkFb8cCA/edit?usp=sharing"",""กาฬสินธุ์!J311"")"),35)</f>
        <v>35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IFERROR(__xludf.DUMMYFUNCTION("IMPORTRANGE(""https://docs.google.com/spreadsheets/d/1XL5vhW3sbDhbH9Cz0tuDiY8C3ctxq1tqvaCgkFb8cCA/edit?usp=sharing"",""กาฬสินธุ์!I312"")"),10)</f>
        <v>10</v>
      </c>
      <c r="J417" s="400">
        <f ca="1">IFERROR(__xludf.DUMMYFUNCTION("IMPORTRANGE(""https://docs.google.com/spreadsheets/d/1XL5vhW3sbDhbH9Cz0tuDiY8C3ctxq1tqvaCgkFb8cCA/edit?usp=sharing"",""กาฬสินธุ์!J312"")"),10)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IFERROR(__xludf.DUMMYFUNCTION("IMPORTRANGE(""https://docs.google.com/spreadsheets/d/1XL5vhW3sbDhbH9Cz0tuDiY8C3ctxq1tqvaCgkFb8cCA/edit?usp=sharing"",""กาฬสินธุ์!I313"")"),30)</f>
        <v>30</v>
      </c>
      <c r="J418" s="401">
        <f ca="1">IFERROR(__xludf.DUMMYFUNCTION("IMPORTRANGE(""https://docs.google.com/spreadsheets/d/1XL5vhW3sbDhbH9Cz0tuDiY8C3ctxq1tqvaCgkFb8cCA/edit?usp=sharing"",""กาฬสินธุ์!J313"")"),30)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IFERROR(__xludf.DUMMYFUNCTION("IMPORTRANGE(""https://docs.google.com/spreadsheets/d/1XL5vhW3sbDhbH9Cz0tuDiY8C3ctxq1tqvaCgkFb8cCA/edit?usp=sharing"",""กาฬสินธุ์!I314"")"),10)</f>
        <v>10</v>
      </c>
      <c r="J419" s="402">
        <f ca="1">IFERROR(__xludf.DUMMYFUNCTION("IMPORTRANGE(""https://docs.google.com/spreadsheets/d/1XL5vhW3sbDhbH9Cz0tuDiY8C3ctxq1tqvaCgkFb8cCA/edit?usp=sharing"",""กาฬสินธุ์!J314"")"),10)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IFERROR(__xludf.DUMMYFUNCTION("IMPORTRANGE(""https://docs.google.com/spreadsheets/d/1XL5vhW3sbDhbH9Cz0tuDiY8C3ctxq1tqvaCgkFb8cCA/edit?usp=sharing"",""กาฬสินธุ์!I315"")"),10)</f>
        <v>10</v>
      </c>
      <c r="J420" s="402">
        <f ca="1">IFERROR(__xludf.DUMMYFUNCTION("IMPORTRANGE(""https://docs.google.com/spreadsheets/d/1XL5vhW3sbDhbH9Cz0tuDiY8C3ctxq1tqvaCgkFb8cCA/edit?usp=sharing"",""กาฬสินธุ์!J315"")"),10)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IFERROR(__xludf.DUMMYFUNCTION("IMPORTRANGE(""https://docs.google.com/spreadsheets/d/1XL5vhW3sbDhbH9Cz0tuDiY8C3ctxq1tqvaCgkFb8cCA/edit?usp=sharing"",""กาฬสินธุ์!I316"")"),15)</f>
        <v>15</v>
      </c>
      <c r="J421" s="400">
        <f ca="1">IFERROR(__xludf.DUMMYFUNCTION("IMPORTRANGE(""https://docs.google.com/spreadsheets/d/1XL5vhW3sbDhbH9Cz0tuDiY8C3ctxq1tqvaCgkFb8cCA/edit?usp=sharing"",""กาฬสินธุ์!J316"")"),15)</f>
        <v>15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IFERROR(__xludf.DUMMYFUNCTION("IMPORTRANGE(""https://docs.google.com/spreadsheets/d/1XL5vhW3sbDhbH9Cz0tuDiY8C3ctxq1tqvaCgkFb8cCA/edit?usp=sharing"",""กาฬสินธุ์!I317"")"),45)</f>
        <v>45</v>
      </c>
      <c r="J422" s="401">
        <f ca="1">IFERROR(__xludf.DUMMYFUNCTION("IMPORTRANGE(""https://docs.google.com/spreadsheets/d/1XL5vhW3sbDhbH9Cz0tuDiY8C3ctxq1tqvaCgkFb8cCA/edit?usp=sharing"",""กาฬสินธุ์!J317"")"),45)</f>
        <v>45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IFERROR(__xludf.DUMMYFUNCTION("IMPORTRANGE(""https://docs.google.com/spreadsheets/d/1XL5vhW3sbDhbH9Cz0tuDiY8C3ctxq1tqvaCgkFb8cCA/edit?usp=sharing"",""กาฬสินธุ์!I318"")"),15)</f>
        <v>15</v>
      </c>
      <c r="J423" s="402">
        <f ca="1">IFERROR(__xludf.DUMMYFUNCTION("IMPORTRANGE(""https://docs.google.com/spreadsheets/d/1XL5vhW3sbDhbH9Cz0tuDiY8C3ctxq1tqvaCgkFb8cCA/edit?usp=sharing"",""กาฬสินธุ์!J318"")"),15)</f>
        <v>15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IFERROR(__xludf.DUMMYFUNCTION("IMPORTRANGE(""https://docs.google.com/spreadsheets/d/1XL5vhW3sbDhbH9Cz0tuDiY8C3ctxq1tqvaCgkFb8cCA/edit?usp=sharing"",""กาฬสินธุ์!I319"")"),15)</f>
        <v>15</v>
      </c>
      <c r="J424" s="402">
        <f ca="1">IFERROR(__xludf.DUMMYFUNCTION("IMPORTRANGE(""https://docs.google.com/spreadsheets/d/1XL5vhW3sbDhbH9Cz0tuDiY8C3ctxq1tqvaCgkFb8cCA/edit?usp=sharing"",""กาฬสินธุ์!J319"")"),15)</f>
        <v>15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IFERROR(__xludf.DUMMYFUNCTION("IMPORTRANGE(""https://docs.google.com/spreadsheets/d/1XL5vhW3sbDhbH9Cz0tuDiY8C3ctxq1tqvaCgkFb8cCA/edit?usp=sharing"",""กาฬสินธุ์!I320"")"),15)</f>
        <v>15</v>
      </c>
      <c r="J425" s="402">
        <f ca="1">IFERROR(__xludf.DUMMYFUNCTION("IMPORTRANGE(""https://docs.google.com/spreadsheets/d/1XL5vhW3sbDhbH9Cz0tuDiY8C3ctxq1tqvaCgkFb8cCA/edit?usp=sharing"",""กาฬสินธุ์!J320"")"),15)</f>
        <v>15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IFERROR(__xludf.DUMMYFUNCTION("IMPORTRANGE(""https://docs.google.com/spreadsheets/d/1XL5vhW3sbDhbH9Cz0tuDiY8C3ctxq1tqvaCgkFb8cCA/edit?usp=sharing"",""กาฬสินธุ์!I321"")"),10)</f>
        <v>10</v>
      </c>
      <c r="J426" s="400">
        <f ca="1">IFERROR(__xludf.DUMMYFUNCTION("IMPORTRANGE(""https://docs.google.com/spreadsheets/d/1XL5vhW3sbDhbH9Cz0tuDiY8C3ctxq1tqvaCgkFb8cCA/edit?usp=sharing"",""กาฬสินธุ์!J321"")"),10)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IFERROR(__xludf.DUMMYFUNCTION("IMPORTRANGE(""https://docs.google.com/spreadsheets/d/1XL5vhW3sbDhbH9Cz0tuDiY8C3ctxq1tqvaCgkFb8cCA/edit?usp=sharing"",""กาฬสินธุ์!I322"")"),30)</f>
        <v>30</v>
      </c>
      <c r="J427" s="401">
        <f ca="1">IFERROR(__xludf.DUMMYFUNCTION("IMPORTRANGE(""https://docs.google.com/spreadsheets/d/1XL5vhW3sbDhbH9Cz0tuDiY8C3ctxq1tqvaCgkFb8cCA/edit?usp=sharing"",""กาฬสินธุ์!J322"")"),30)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IFERROR(__xludf.DUMMYFUNCTION("IMPORTRANGE(""https://docs.google.com/spreadsheets/d/1XL5vhW3sbDhbH9Cz0tuDiY8C3ctxq1tqvaCgkFb8cCA/edit?usp=sharing"",""กาฬสินธุ์!I323"")"),10)</f>
        <v>10</v>
      </c>
      <c r="J428" s="402">
        <f ca="1">IFERROR(__xludf.DUMMYFUNCTION("IMPORTRANGE(""https://docs.google.com/spreadsheets/d/1XL5vhW3sbDhbH9Cz0tuDiY8C3ctxq1tqvaCgkFb8cCA/edit?usp=sharing"",""กาฬสินธุ์!J323"")"),10)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IFERROR(__xludf.DUMMYFUNCTION("IMPORTRANGE(""https://docs.google.com/spreadsheets/d/1XL5vhW3sbDhbH9Cz0tuDiY8C3ctxq1tqvaCgkFb8cCA/edit?usp=sharing"",""กาฬสินธุ์!I324"")"),10)</f>
        <v>10</v>
      </c>
      <c r="J429" s="402">
        <f ca="1">IFERROR(__xludf.DUMMYFUNCTION("IMPORTRANGE(""https://docs.google.com/spreadsheets/d/1XL5vhW3sbDhbH9Cz0tuDiY8C3ctxq1tqvaCgkFb8cCA/edit?usp=sharing"",""กาฬสินธุ์!J324"")"),10)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IFERROR(__xludf.DUMMYFUNCTION("IMPORTRANGE(""https://docs.google.com/spreadsheets/d/1XL5vhW3sbDhbH9Cz0tuDiY8C3ctxq1tqvaCgkFb8cCA/edit?usp=sharing"",""กาฬสินธุ์!I325"")"),25)</f>
        <v>25</v>
      </c>
      <c r="J430" s="400">
        <f ca="1">IFERROR(__xludf.DUMMYFUNCTION("IMPORTRANGE(""https://docs.google.com/spreadsheets/d/1XL5vhW3sbDhbH9Cz0tuDiY8C3ctxq1tqvaCgkFb8cCA/edit?usp=sharing"",""กาฬสินธุ์!J325"")"),25)</f>
        <v>25</v>
      </c>
      <c r="K430" s="211">
        <f t="shared" ca="1" si="113"/>
        <v>100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IFERROR(__xludf.DUMMYFUNCTION("IMPORTRANGE(""https://docs.google.com/spreadsheets/d/1XL5vhW3sbDhbH9Cz0tuDiY8C3ctxq1tqvaCgkFb8cCA/edit?usp=sharing"",""กาฬสินธุ์!I326"")"),10)</f>
        <v>10</v>
      </c>
      <c r="J431" s="402">
        <f ca="1">IFERROR(__xludf.DUMMYFUNCTION("IMPORTRANGE(""https://docs.google.com/spreadsheets/d/1XL5vhW3sbDhbH9Cz0tuDiY8C3ctxq1tqvaCgkFb8cCA/edit?usp=sharing"",""กาฬสินธุ์!J326"")"),10)</f>
        <v>10</v>
      </c>
      <c r="K431" s="171">
        <f t="shared" ca="1" si="113"/>
        <v>100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IFERROR(__xludf.DUMMYFUNCTION("IMPORTRANGE(""https://docs.google.com/spreadsheets/d/1XL5vhW3sbDhbH9Cz0tuDiY8C3ctxq1tqvaCgkFb8cCA/edit?usp=sharing"",""กาฬสินธุ์!I327"")"),15)</f>
        <v>15</v>
      </c>
      <c r="J432" s="402">
        <f ca="1">IFERROR(__xludf.DUMMYFUNCTION("IMPORTRANGE(""https://docs.google.com/spreadsheets/d/1XL5vhW3sbDhbH9Cz0tuDiY8C3ctxq1tqvaCgkFb8cCA/edit?usp=sharing"",""กาฬสินธุ์!J327"")"),15)</f>
        <v>15</v>
      </c>
      <c r="K432" s="171">
        <f t="shared" ca="1" si="113"/>
        <v>100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IFERROR(__xludf.DUMMYFUNCTION("IMPORTRANGE(""https://docs.google.com/spreadsheets/d/1XL5vhW3sbDhbH9Cz0tuDiY8C3ctxq1tqvaCgkFb8cCA/edit?usp=sharing"",""กาฬสินธุ์!J328"")"),1)</f>
        <v>1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IFERROR(__xludf.DUMMYFUNCTION("IMPORTRANGE(""https://docs.google.com/spreadsheets/d/1XL5vhW3sbDhbH9Cz0tuDiY8C3ctxq1tqvaCgkFb8cCA/edit?usp=sharing"",""กาฬสินธุ์!J329"")"),1)</f>
        <v>1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IFERROR(__xludf.DUMMYFUNCTION("IMPORTRANGE(""https://docs.google.com/spreadsheets/d/1XL5vhW3sbDhbH9Cz0tuDiY8C3ctxq1tqvaCgkFb8cCA/edit?usp=sharing"",""กาฬสินธุ์!I330"")"),45)</f>
        <v>45</v>
      </c>
      <c r="J435" s="418">
        <f ca="1">IFERROR(__xludf.DUMMYFUNCTION("IMPORTRANGE(""https://docs.google.com/spreadsheets/d/1XL5vhW3sbDhbH9Cz0tuDiY8C3ctxq1tqvaCgkFb8cCA/edit?usp=sharing"",""กาฬสินธุ์!J330"")"),25)</f>
        <v>25</v>
      </c>
      <c r="K435" s="419">
        <f ca="1">IF(I435&gt;0,J435*100/I435,0)</f>
        <v>55.555555555555557</v>
      </c>
      <c r="L435" s="420">
        <f ca="1">IFERROR(__xludf.DUMMYFUNCTION("IMPORTRANGE(""https://docs.google.com/spreadsheets/d/1XL5vhW3sbDhbH9Cz0tuDiY8C3ctxq1tqvaCgkFb8cCA/edit?usp=sharing"",""กาฬสินธุ์!L330"")"),145000)</f>
        <v>145000</v>
      </c>
      <c r="M435" s="420"/>
      <c r="N435" s="420">
        <f ca="1">IFERROR(__xludf.DUMMYFUNCTION("IMPORTRANGE(""https://docs.google.com/spreadsheets/d/1XL5vhW3sbDhbH9Cz0tuDiY8C3ctxq1tqvaCgkFb8cCA/edit?usp=sharing"",""กาฬสินธุ์!M330"")"),68490)</f>
        <v>68490</v>
      </c>
      <c r="O435" s="420">
        <f t="shared" ref="O435:O439" ca="1" si="114">+IF(L435&gt;0,N435*100/L435,0)</f>
        <v>47.234482758620686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IFERROR(__xludf.DUMMYFUNCTION("IMPORTRANGE(""https://docs.google.com/spreadsheets/d/1XL5vhW3sbDhbH9Cz0tuDiY8C3ctxq1tqvaCgkFb8cCA/edit?usp=sharing"",""กาฬสินธุ์!L331"")"),0)</f>
        <v>0</v>
      </c>
      <c r="M436" s="172"/>
      <c r="N436" s="178">
        <f ca="1">IFERROR(__xludf.DUMMYFUNCTION("IMPORTRANGE(""https://docs.google.com/spreadsheets/d/1XL5vhW3sbDhbH9Cz0tuDiY8C3ctxq1tqvaCgkFb8cCA/edit?usp=sharing"",""กาฬสินธุ์!M331"")"),0)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IFERROR(__xludf.DUMMYFUNCTION("IMPORTRANGE(""https://docs.google.com/spreadsheets/d/1XL5vhW3sbDhbH9Cz0tuDiY8C3ctxq1tqvaCgkFb8cCA/edit?usp=sharing"",""กาฬสินธุ์!L332"")"),145000)</f>
        <v>145000</v>
      </c>
      <c r="M437" s="173"/>
      <c r="N437" s="178">
        <f ca="1">IFERROR(__xludf.DUMMYFUNCTION("IMPORTRANGE(""https://docs.google.com/spreadsheets/d/1XL5vhW3sbDhbH9Cz0tuDiY8C3ctxq1tqvaCgkFb8cCA/edit?usp=sharing"",""กาฬสินธุ์!M332"")"),68490)</f>
        <v>68490</v>
      </c>
      <c r="O437" s="178">
        <f t="shared" ca="1" si="114"/>
        <v>47.234482758620686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IFERROR(__xludf.DUMMYFUNCTION("IMPORTRANGE(""https://docs.google.com/spreadsheets/d/1XL5vhW3sbDhbH9Cz0tuDiY8C3ctxq1tqvaCgkFb8cCA/edit?usp=sharing"",""กาฬสินธุ์!L333"")"),0)</f>
        <v>0</v>
      </c>
      <c r="M438" s="178"/>
      <c r="N438" s="178">
        <f ca="1">IFERROR(__xludf.DUMMYFUNCTION("IMPORTRANGE(""https://docs.google.com/spreadsheets/d/1XL5vhW3sbDhbH9Cz0tuDiY8C3ctxq1tqvaCgkFb8cCA/edit?usp=sharing"",""กาฬสินธุ์!M333"")"),0)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IFERROR(__xludf.DUMMYFUNCTION("IMPORTRANGE(""https://docs.google.com/spreadsheets/d/1XL5vhW3sbDhbH9Cz0tuDiY8C3ctxq1tqvaCgkFb8cCA/edit?usp=sharing"",""กาฬสินธุ์!L334"")"),145000)</f>
        <v>145000</v>
      </c>
      <c r="M439" s="178"/>
      <c r="N439" s="178">
        <f ca="1">IFERROR(__xludf.DUMMYFUNCTION("IMPORTRANGE(""https://docs.google.com/spreadsheets/d/1XL5vhW3sbDhbH9Cz0tuDiY8C3ctxq1tqvaCgkFb8cCA/edit?usp=sharing"",""กาฬสินธุ์!M334"")"),68490)</f>
        <v>68490</v>
      </c>
      <c r="O439" s="178">
        <f t="shared" ca="1" si="114"/>
        <v>47.234482758620686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IFERROR(__xludf.DUMMYFUNCTION("IMPORTRANGE(""https://docs.google.com/spreadsheets/d/1XL5vhW3sbDhbH9Cz0tuDiY8C3ctxq1tqvaCgkFb8cCA/edit?usp=sharing"",""กาฬสินธุ์!M335"")"),39460)</f>
        <v>39460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IFERROR(__xludf.DUMMYFUNCTION("IMPORTRANGE(""https://docs.google.com/spreadsheets/d/1XL5vhW3sbDhbH9Cz0tuDiY8C3ctxq1tqvaCgkFb8cCA/edit?usp=sharing"",""กาฬสินธุ์!M336"")"),0)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IFERROR(__xludf.DUMMYFUNCTION("IMPORTRANGE(""https://docs.google.com/spreadsheets/d/1XL5vhW3sbDhbH9Cz0tuDiY8C3ctxq1tqvaCgkFb8cCA/edit?usp=sharing"",""กาฬสินธุ์!M337"")"),0)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IFERROR(__xludf.DUMMYFUNCTION("IMPORTRANGE(""https://docs.google.com/spreadsheets/d/1XL5vhW3sbDhbH9Cz0tuDiY8C3ctxq1tqvaCgkFb8cCA/edit?usp=sharing"",""กาฬสินธุ์!M338"")"),29030)</f>
        <v>29030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IFERROR(__xludf.DUMMYFUNCTION("IMPORTRANGE(""https://docs.google.com/spreadsheets/d/1XL5vhW3sbDhbH9Cz0tuDiY8C3ctxq1tqvaCgkFb8cCA/edit?usp=sharing"",""กาฬสินธุ์!J340"")"),0)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IFERROR(__xludf.DUMMYFUNCTION("IMPORTRANGE(""https://docs.google.com/spreadsheets/d/1XL5vhW3sbDhbH9Cz0tuDiY8C3ctxq1tqvaCgkFb8cCA/edit?usp=sharing"",""กาฬสินธุ์!J341"")"),1)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IFERROR(__xludf.DUMMYFUNCTION("IMPORTRANGE(""https://docs.google.com/spreadsheets/d/1XL5vhW3sbDhbH9Cz0tuDiY8C3ctxq1tqvaCgkFb8cCA/edit?usp=sharing"",""กาฬสินธุ์!J342"")"),1)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IFERROR(__xludf.DUMMYFUNCTION("IMPORTRANGE(""https://docs.google.com/spreadsheets/d/1XL5vhW3sbDhbH9Cz0tuDiY8C3ctxq1tqvaCgkFb8cCA/edit?usp=sharing"",""กาฬสินธุ์!J343"")"),0)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IFERROR(__xludf.DUMMYFUNCTION("IMPORTRANGE(""https://docs.google.com/spreadsheets/d/1XL5vhW3sbDhbH9Cz0tuDiY8C3ctxq1tqvaCgkFb8cCA/edit?usp=sharing"",""กาฬสินธุ์!I344"")"),45)</f>
        <v>45</v>
      </c>
      <c r="J449" s="210">
        <f ca="1">IFERROR(__xludf.DUMMYFUNCTION("IMPORTRANGE(""https://docs.google.com/spreadsheets/d/1XL5vhW3sbDhbH9Cz0tuDiY8C3ctxq1tqvaCgkFb8cCA/edit?usp=sharing"",""กาฬสินธุ์!J344"")"),25)</f>
        <v>25</v>
      </c>
      <c r="K449" s="171">
        <f t="shared" ref="K449:K452" ca="1" si="115">IF(I449&gt;0,J449*100/I449,0)</f>
        <v>55.555555555555557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IFERROR(__xludf.DUMMYFUNCTION("IMPORTRANGE(""https://docs.google.com/spreadsheets/d/1XL5vhW3sbDhbH9Cz0tuDiY8C3ctxq1tqvaCgkFb8cCA/edit?usp=sharing"",""กาฬสินธุ์!I345"")"),20)</f>
        <v>20</v>
      </c>
      <c r="J450" s="198">
        <f ca="1">IFERROR(__xludf.DUMMYFUNCTION("IMPORTRANGE(""https://docs.google.com/spreadsheets/d/1XL5vhW3sbDhbH9Cz0tuDiY8C3ctxq1tqvaCgkFb8cCA/edit?usp=sharing"",""กาฬสินธุ์!J345"")"),0)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IFERROR(__xludf.DUMMYFUNCTION("IMPORTRANGE(""https://docs.google.com/spreadsheets/d/1XL5vhW3sbDhbH9Cz0tuDiY8C3ctxq1tqvaCgkFb8cCA/edit?usp=sharing"",""กาฬสินธุ์!I346"")"),25)</f>
        <v>25</v>
      </c>
      <c r="J451" s="197">
        <f ca="1">IFERROR(__xludf.DUMMYFUNCTION("IMPORTRANGE(""https://docs.google.com/spreadsheets/d/1XL5vhW3sbDhbH9Cz0tuDiY8C3ctxq1tqvaCgkFb8cCA/edit?usp=sharing"",""กาฬสินธุ์!J346"")"),25)</f>
        <v>25</v>
      </c>
      <c r="K451" s="171">
        <f t="shared" ca="1" si="115"/>
        <v>100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IFERROR(__xludf.DUMMYFUNCTION("IMPORTRANGE(""https://docs.google.com/spreadsheets/d/1XL5vhW3sbDhbH9Cz0tuDiY8C3ctxq1tqvaCgkFb8cCA/edit?usp=sharing"",""กาฬสินธุ์!I347"")"),0)</f>
        <v>0</v>
      </c>
      <c r="J452" s="197">
        <f ca="1">IFERROR(__xludf.DUMMYFUNCTION("IMPORTRANGE(""https://docs.google.com/spreadsheets/d/1XL5vhW3sbDhbH9Cz0tuDiY8C3ctxq1tqvaCgkFb8cCA/edit?usp=sharing"",""กาฬสินธุ์!J347"")"),0)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IFERROR(__xludf.DUMMYFUNCTION("IMPORTRANGE(""https://docs.google.com/spreadsheets/d/1XL5vhW3sbDhbH9Cz0tuDiY8C3ctxq1tqvaCgkFb8cCA/edit?usp=sharing"",""กาฬสินธุ์!J348"")"),0)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IFERROR(__xludf.DUMMYFUNCTION("IMPORTRANGE(""https://docs.google.com/spreadsheets/d/1XL5vhW3sbDhbH9Cz0tuDiY8C3ctxq1tqvaCgkFb8cCA/edit?usp=sharing"",""กาฬสินธุ์!J349"")"),0)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IFERROR(__xludf.DUMMYFUNCTION("IMPORTRANGE(""https://docs.google.com/spreadsheets/d/1XL5vhW3sbDhbH9Cz0tuDiY8C3ctxq1tqvaCgkFb8cCA/edit?usp=sharing"",""กาฬสินธุ์!I350"")"),25653)</f>
        <v>25653</v>
      </c>
      <c r="J455" s="379">
        <f ca="1">IFERROR(__xludf.DUMMYFUNCTION("IMPORTRANGE(""https://docs.google.com/spreadsheets/d/1XL5vhW3sbDhbH9Cz0tuDiY8C3ctxq1tqvaCgkFb8cCA/edit?usp=sharing"",""กาฬสินธุ์!J350"")"),0)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IFERROR(__xludf.DUMMYFUNCTION("IMPORTRANGE(""https://docs.google.com/spreadsheets/d/1XL5vhW3sbDhbH9Cz0tuDiY8C3ctxq1tqvaCgkFb8cCA/edit?usp=sharing"",""กาฬสินธุ์!L350"")"),211610)</f>
        <v>211610</v>
      </c>
      <c r="M455" s="381"/>
      <c r="N455" s="381">
        <f ca="1">IFERROR(__xludf.DUMMYFUNCTION("IMPORTRANGE(""https://docs.google.com/spreadsheets/d/1XL5vhW3sbDhbH9Cz0tuDiY8C3ctxq1tqvaCgkFb8cCA/edit?usp=sharing"",""กาฬสินธุ์!M350"")"),32335)</f>
        <v>32335</v>
      </c>
      <c r="O455" s="381">
        <f t="shared" ref="O455:O459" ca="1" si="116">+IF(L455&gt;0,N455*100/L455,0)</f>
        <v>15.280468786919332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IFERROR(__xludf.DUMMYFUNCTION("IMPORTRANGE(""https://docs.google.com/spreadsheets/d/1XL5vhW3sbDhbH9Cz0tuDiY8C3ctxq1tqvaCgkFb8cCA/edit?usp=sharing"",""กาฬสินธุ์!L351"")"),0)</f>
        <v>0</v>
      </c>
      <c r="M456" s="172"/>
      <c r="N456" s="178">
        <f ca="1">IFERROR(__xludf.DUMMYFUNCTION("IMPORTRANGE(""https://docs.google.com/spreadsheets/d/1XL5vhW3sbDhbH9Cz0tuDiY8C3ctxq1tqvaCgkFb8cCA/edit?usp=sharing"",""กาฬสินธุ์!M351"")"),0)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IFERROR(__xludf.DUMMYFUNCTION("IMPORTRANGE(""https://docs.google.com/spreadsheets/d/1XL5vhW3sbDhbH9Cz0tuDiY8C3ctxq1tqvaCgkFb8cCA/edit?usp=sharing"",""กาฬสินธุ์!L352"")"),211610)</f>
        <v>211610</v>
      </c>
      <c r="M457" s="173"/>
      <c r="N457" s="178">
        <f ca="1">IFERROR(__xludf.DUMMYFUNCTION("IMPORTRANGE(""https://docs.google.com/spreadsheets/d/1XL5vhW3sbDhbH9Cz0tuDiY8C3ctxq1tqvaCgkFb8cCA/edit?usp=sharing"",""กาฬสินธุ์!M352"")"),32335)</f>
        <v>32335</v>
      </c>
      <c r="O457" s="178">
        <f t="shared" ca="1" si="116"/>
        <v>15.280468786919332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IFERROR(__xludf.DUMMYFUNCTION("IMPORTRANGE(""https://docs.google.com/spreadsheets/d/1XL5vhW3sbDhbH9Cz0tuDiY8C3ctxq1tqvaCgkFb8cCA/edit?usp=sharing"",""กาฬสินธุ์!L353"")"),0)</f>
        <v>0</v>
      </c>
      <c r="M458" s="178"/>
      <c r="N458" s="178">
        <f ca="1">IFERROR(__xludf.DUMMYFUNCTION("IMPORTRANGE(""https://docs.google.com/spreadsheets/d/1XL5vhW3sbDhbH9Cz0tuDiY8C3ctxq1tqvaCgkFb8cCA/edit?usp=sharing"",""กาฬสินธุ์!M353"")"),0)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IFERROR(__xludf.DUMMYFUNCTION("IMPORTRANGE(""https://docs.google.com/spreadsheets/d/1XL5vhW3sbDhbH9Cz0tuDiY8C3ctxq1tqvaCgkFb8cCA/edit?usp=sharing"",""กาฬสินธุ์!L354"")"),211610)</f>
        <v>211610</v>
      </c>
      <c r="M459" s="178"/>
      <c r="N459" s="178">
        <f ca="1">IFERROR(__xludf.DUMMYFUNCTION("IMPORTRANGE(""https://docs.google.com/spreadsheets/d/1XL5vhW3sbDhbH9Cz0tuDiY8C3ctxq1tqvaCgkFb8cCA/edit?usp=sharing"",""กาฬสินธุ์!M354"")"),32335)</f>
        <v>32335</v>
      </c>
      <c r="O459" s="178">
        <f t="shared" ca="1" si="116"/>
        <v>15.280468786919332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IFERROR(__xludf.DUMMYFUNCTION("IMPORTRANGE(""https://docs.google.com/spreadsheets/d/1XL5vhW3sbDhbH9Cz0tuDiY8C3ctxq1tqvaCgkFb8cCA/edit?usp=sharing"",""กาฬสินธุ์!M355"")"),0)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IFERROR(__xludf.DUMMYFUNCTION("IMPORTRANGE(""https://docs.google.com/spreadsheets/d/1XL5vhW3sbDhbH9Cz0tuDiY8C3ctxq1tqvaCgkFb8cCA/edit?usp=sharing"",""กาฬสินธุ์!M356"")"),0)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IFERROR(__xludf.DUMMYFUNCTION("IMPORTRANGE(""https://docs.google.com/spreadsheets/d/1XL5vhW3sbDhbH9Cz0tuDiY8C3ctxq1tqvaCgkFb8cCA/edit?usp=sharing"",""กาฬสินธุ์!M357"")"),0)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IFERROR(__xludf.DUMMYFUNCTION("IMPORTRANGE(""https://docs.google.com/spreadsheets/d/1XL5vhW3sbDhbH9Cz0tuDiY8C3ctxq1tqvaCgkFb8cCA/edit?usp=sharing"",""กาฬสินธุ์!M358"")"),32335)</f>
        <v>32335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IFERROR(__xludf.DUMMYFUNCTION("IMPORTRANGE(""https://docs.google.com/spreadsheets/d/1XL5vhW3sbDhbH9Cz0tuDiY8C3ctxq1tqvaCgkFb8cCA/edit?usp=sharing"",""กาฬสินธุ์!I359"")"),25653)</f>
        <v>25653</v>
      </c>
      <c r="J464" s="276">
        <f ca="1">IFERROR(__xludf.DUMMYFUNCTION("IMPORTRANGE(""https://docs.google.com/spreadsheets/d/1XL5vhW3sbDhbH9Cz0tuDiY8C3ctxq1tqvaCgkFb8cCA/edit?usp=sharing"",""กาฬสินธุ์!J359"")"),0)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IFERROR(__xludf.DUMMYFUNCTION("IMPORTRANGE(""https://docs.google.com/spreadsheets/d/1XL5vhW3sbDhbH9Cz0tuDiY8C3ctxq1tqvaCgkFb8cCA/edit?usp=sharing"",""กาฬสินธุ์!I360"")"),25653)</f>
        <v>25653</v>
      </c>
      <c r="J465" s="428">
        <f ca="1">IFERROR(__xludf.DUMMYFUNCTION("IMPORTRANGE(""https://docs.google.com/spreadsheets/d/1XL5vhW3sbDhbH9Cz0tuDiY8C3ctxq1tqvaCgkFb8cCA/edit?usp=sharing"",""กาฬสินธุ์!J360"")"),29120)</f>
        <v>29120</v>
      </c>
      <c r="K465" s="211">
        <f t="shared" ca="1" si="117"/>
        <v>113.51498850037032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IFERROR(__xludf.DUMMYFUNCTION("IMPORTRANGE(""https://docs.google.com/spreadsheets/d/1XL5vhW3sbDhbH9Cz0tuDiY8C3ctxq1tqvaCgkFb8cCA/edit?usp=sharing"",""กาฬสินธุ์!I361"")"),3211)</f>
        <v>3211</v>
      </c>
      <c r="J466" s="428">
        <f ca="1">IFERROR(__xludf.DUMMYFUNCTION("IMPORTRANGE(""https://docs.google.com/spreadsheets/d/1XL5vhW3sbDhbH9Cz0tuDiY8C3ctxq1tqvaCgkFb8cCA/edit?usp=sharing"",""กาฬสินธุ์!J361"")"),3193)</f>
        <v>3193</v>
      </c>
      <c r="K466" s="211">
        <f t="shared" ca="1" si="117"/>
        <v>99.439426969791342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IFERROR(__xludf.DUMMYFUNCTION("IMPORTRANGE(""https://docs.google.com/spreadsheets/d/1XL5vhW3sbDhbH9Cz0tuDiY8C3ctxq1tqvaCgkFb8cCA/edit?usp=sharing"",""กาฬสินธุ์!I362"")"),0)</f>
        <v>0</v>
      </c>
      <c r="J467" s="198">
        <f ca="1">IFERROR(__xludf.DUMMYFUNCTION("IMPORTRANGE(""https://docs.google.com/spreadsheets/d/1XL5vhW3sbDhbH9Cz0tuDiY8C3ctxq1tqvaCgkFb8cCA/edit?usp=sharing"",""กาฬสินธุ์!J362"")"),25400)</f>
        <v>25400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IFERROR(__xludf.DUMMYFUNCTION("IMPORTRANGE(""https://docs.google.com/spreadsheets/d/1XL5vhW3sbDhbH9Cz0tuDiY8C3ctxq1tqvaCgkFb8cCA/edit?usp=sharing"",""กาฬสินธุ์!I363"")"),0)</f>
        <v>0</v>
      </c>
      <c r="J468" s="198">
        <f ca="1">IFERROR(__xludf.DUMMYFUNCTION("IMPORTRANGE(""https://docs.google.com/spreadsheets/d/1XL5vhW3sbDhbH9Cz0tuDiY8C3ctxq1tqvaCgkFb8cCA/edit?usp=sharing"",""กาฬสินธุ์!J363"")"),2859)</f>
        <v>2859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IFERROR(__xludf.DUMMYFUNCTION("IMPORTRANGE(""https://docs.google.com/spreadsheets/d/1XL5vhW3sbDhbH9Cz0tuDiY8C3ctxq1tqvaCgkFb8cCA/edit?usp=sharing"",""กาฬสินธุ์!I364"")"),0)</f>
        <v>0</v>
      </c>
      <c r="J469" s="198">
        <f ca="1">IFERROR(__xludf.DUMMYFUNCTION("IMPORTRANGE(""https://docs.google.com/spreadsheets/d/1XL5vhW3sbDhbH9Cz0tuDiY8C3ctxq1tqvaCgkFb8cCA/edit?usp=sharing"",""กาฬสินธุ์!J364"")"),2410)</f>
        <v>2410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IFERROR(__xludf.DUMMYFUNCTION("IMPORTRANGE(""https://docs.google.com/spreadsheets/d/1XL5vhW3sbDhbH9Cz0tuDiY8C3ctxq1tqvaCgkFb8cCA/edit?usp=sharing"",""กาฬสินธุ์!I365"")"),0)</f>
        <v>0</v>
      </c>
      <c r="J470" s="198">
        <f ca="1">IFERROR(__xludf.DUMMYFUNCTION("IMPORTRANGE(""https://docs.google.com/spreadsheets/d/1XL5vhW3sbDhbH9Cz0tuDiY8C3ctxq1tqvaCgkFb8cCA/edit?usp=sharing"",""กาฬสินธุ์!J365"")"),234)</f>
        <v>234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IFERROR(__xludf.DUMMYFUNCTION("IMPORTRANGE(""https://docs.google.com/spreadsheets/d/1XL5vhW3sbDhbH9Cz0tuDiY8C3ctxq1tqvaCgkFb8cCA/edit?usp=sharing"",""กาฬสินธุ์!I366"")"),0)</f>
        <v>0</v>
      </c>
      <c r="J471" s="198">
        <f ca="1">IFERROR(__xludf.DUMMYFUNCTION("IMPORTRANGE(""https://docs.google.com/spreadsheets/d/1XL5vhW3sbDhbH9Cz0tuDiY8C3ctxq1tqvaCgkFb8cCA/edit?usp=sharing"",""กาฬสินธุ์!J366"")"),1310)</f>
        <v>1310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IFERROR(__xludf.DUMMYFUNCTION("IMPORTRANGE(""https://docs.google.com/spreadsheets/d/1XL5vhW3sbDhbH9Cz0tuDiY8C3ctxq1tqvaCgkFb8cCA/edit?usp=sharing"",""กาฬสินธุ์!I367"")"),0)</f>
        <v>0</v>
      </c>
      <c r="J472" s="198">
        <f ca="1">IFERROR(__xludf.DUMMYFUNCTION("IMPORTRANGE(""https://docs.google.com/spreadsheets/d/1XL5vhW3sbDhbH9Cz0tuDiY8C3ctxq1tqvaCgkFb8cCA/edit?usp=sharing"",""กาฬสินธุ์!J367"")"),100)</f>
        <v>100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IFERROR(__xludf.DUMMYFUNCTION("IMPORTRANGE(""https://docs.google.com/spreadsheets/d/1XL5vhW3sbDhbH9Cz0tuDiY8C3ctxq1tqvaCgkFb8cCA/edit?usp=sharing"",""กาฬสินธุ์!I368"")"),25653)</f>
        <v>25653</v>
      </c>
      <c r="J473" s="428">
        <f ca="1">IFERROR(__xludf.DUMMYFUNCTION("IMPORTRANGE(""https://docs.google.com/spreadsheets/d/1XL5vhW3sbDhbH9Cz0tuDiY8C3ctxq1tqvaCgkFb8cCA/edit?usp=sharing"",""กาฬสินธุ์!J368"")"),0)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IFERROR(__xludf.DUMMYFUNCTION("IMPORTRANGE(""https://docs.google.com/spreadsheets/d/1XL5vhW3sbDhbH9Cz0tuDiY8C3ctxq1tqvaCgkFb8cCA/edit?usp=sharing"",""กาฬสินธุ์!I369"")"),3211)</f>
        <v>3211</v>
      </c>
      <c r="J474" s="428">
        <f ca="1">IFERROR(__xludf.DUMMYFUNCTION("IMPORTRANGE(""https://docs.google.com/spreadsheets/d/1XL5vhW3sbDhbH9Cz0tuDiY8C3ctxq1tqvaCgkFb8cCA/edit?usp=sharing"",""กาฬสินธุ์!J369"")"),0)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IFERROR(__xludf.DUMMYFUNCTION("IMPORTRANGE(""https://docs.google.com/spreadsheets/d/1XL5vhW3sbDhbH9Cz0tuDiY8C3ctxq1tqvaCgkFb8cCA/edit?usp=sharing"",""กาฬสินธุ์!I370"")"),0)</f>
        <v>0</v>
      </c>
      <c r="J475" s="198">
        <f ca="1">IFERROR(__xludf.DUMMYFUNCTION("IMPORTRANGE(""https://docs.google.com/spreadsheets/d/1XL5vhW3sbDhbH9Cz0tuDiY8C3ctxq1tqvaCgkFb8cCA/edit?usp=sharing"",""กาฬสินธุ์!J370"")"),0)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IFERROR(__xludf.DUMMYFUNCTION("IMPORTRANGE(""https://docs.google.com/spreadsheets/d/1XL5vhW3sbDhbH9Cz0tuDiY8C3ctxq1tqvaCgkFb8cCA/edit?usp=sharing"",""กาฬสินธุ์!I371"")"),0)</f>
        <v>0</v>
      </c>
      <c r="J476" s="198">
        <f ca="1">IFERROR(__xludf.DUMMYFUNCTION("IMPORTRANGE(""https://docs.google.com/spreadsheets/d/1XL5vhW3sbDhbH9Cz0tuDiY8C3ctxq1tqvaCgkFb8cCA/edit?usp=sharing"",""กาฬสินธุ์!J371"")"),0)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IFERROR(__xludf.DUMMYFUNCTION("IMPORTRANGE(""https://docs.google.com/spreadsheets/d/1XL5vhW3sbDhbH9Cz0tuDiY8C3ctxq1tqvaCgkFb8cCA/edit?usp=sharing"",""กาฬสินธุ์!I372"")"),0)</f>
        <v>0</v>
      </c>
      <c r="J477" s="198">
        <f ca="1">IFERROR(__xludf.DUMMYFUNCTION("IMPORTRANGE(""https://docs.google.com/spreadsheets/d/1XL5vhW3sbDhbH9Cz0tuDiY8C3ctxq1tqvaCgkFb8cCA/edit?usp=sharing"",""กาฬสินธุ์!J372"")"),0)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IFERROR(__xludf.DUMMYFUNCTION("IMPORTRANGE(""https://docs.google.com/spreadsheets/d/1XL5vhW3sbDhbH9Cz0tuDiY8C3ctxq1tqvaCgkFb8cCA/edit?usp=sharing"",""กาฬสินธุ์!I373"")"),0)</f>
        <v>0</v>
      </c>
      <c r="J478" s="198">
        <f ca="1">IFERROR(__xludf.DUMMYFUNCTION("IMPORTRANGE(""https://docs.google.com/spreadsheets/d/1XL5vhW3sbDhbH9Cz0tuDiY8C3ctxq1tqvaCgkFb8cCA/edit?usp=sharing"",""กาฬสินธุ์!J373"")"),0)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IFERROR(__xludf.DUMMYFUNCTION("IMPORTRANGE(""https://docs.google.com/spreadsheets/d/1XL5vhW3sbDhbH9Cz0tuDiY8C3ctxq1tqvaCgkFb8cCA/edit?usp=sharing"",""กาฬสินธุ์!I374"")"),0)</f>
        <v>0</v>
      </c>
      <c r="J479" s="198">
        <f ca="1">IFERROR(__xludf.DUMMYFUNCTION("IMPORTRANGE(""https://docs.google.com/spreadsheets/d/1XL5vhW3sbDhbH9Cz0tuDiY8C3ctxq1tqvaCgkFb8cCA/edit?usp=sharing"",""กาฬสินธุ์!J374"")"),0)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IFERROR(__xludf.DUMMYFUNCTION("IMPORTRANGE(""https://docs.google.com/spreadsheets/d/1XL5vhW3sbDhbH9Cz0tuDiY8C3ctxq1tqvaCgkFb8cCA/edit?usp=sharing"",""กาฬสินธุ์!I375"")"),0)</f>
        <v>0</v>
      </c>
      <c r="J480" s="198">
        <f ca="1">IFERROR(__xludf.DUMMYFUNCTION("IMPORTRANGE(""https://docs.google.com/spreadsheets/d/1XL5vhW3sbDhbH9Cz0tuDiY8C3ctxq1tqvaCgkFb8cCA/edit?usp=sharing"",""กาฬสินธุ์!J375"")"),0)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IFERROR(__xludf.DUMMYFUNCTION("IMPORTRANGE(""https://docs.google.com/spreadsheets/d/1XL5vhW3sbDhbH9Cz0tuDiY8C3ctxq1tqvaCgkFb8cCA/edit?usp=sharing"",""กาฬสินธุ์!I376"")"),25653)</f>
        <v>25653</v>
      </c>
      <c r="J481" s="428">
        <f ca="1">IFERROR(__xludf.DUMMYFUNCTION("IMPORTRANGE(""https://docs.google.com/spreadsheets/d/1XL5vhW3sbDhbH9Cz0tuDiY8C3ctxq1tqvaCgkFb8cCA/edit?usp=sharing"",""กาฬสินธุ์!J376"")"),0)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IFERROR(__xludf.DUMMYFUNCTION("IMPORTRANGE(""https://docs.google.com/spreadsheets/d/1XL5vhW3sbDhbH9Cz0tuDiY8C3ctxq1tqvaCgkFb8cCA/edit?usp=sharing"",""กาฬสินธุ์!I377"")"),3211)</f>
        <v>3211</v>
      </c>
      <c r="J482" s="428">
        <f ca="1">IFERROR(__xludf.DUMMYFUNCTION("IMPORTRANGE(""https://docs.google.com/spreadsheets/d/1XL5vhW3sbDhbH9Cz0tuDiY8C3ctxq1tqvaCgkFb8cCA/edit?usp=sharing"",""กาฬสินธุ์!J377"")"),0)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IFERROR(__xludf.DUMMYFUNCTION("IMPORTRANGE(""https://docs.google.com/spreadsheets/d/1XL5vhW3sbDhbH9Cz0tuDiY8C3ctxq1tqvaCgkFb8cCA/edit?usp=sharing"",""กาฬสินธุ์!I378"")"),0)</f>
        <v>0</v>
      </c>
      <c r="J483" s="198">
        <f ca="1">IFERROR(__xludf.DUMMYFUNCTION("IMPORTRANGE(""https://docs.google.com/spreadsheets/d/1XL5vhW3sbDhbH9Cz0tuDiY8C3ctxq1tqvaCgkFb8cCA/edit?usp=sharing"",""กาฬสินธุ์!J378"")"),0)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IFERROR(__xludf.DUMMYFUNCTION("IMPORTRANGE(""https://docs.google.com/spreadsheets/d/1XL5vhW3sbDhbH9Cz0tuDiY8C3ctxq1tqvaCgkFb8cCA/edit?usp=sharing"",""กาฬสินธุ์!I379"")"),0)</f>
        <v>0</v>
      </c>
      <c r="J484" s="198">
        <f ca="1">IFERROR(__xludf.DUMMYFUNCTION("IMPORTRANGE(""https://docs.google.com/spreadsheets/d/1XL5vhW3sbDhbH9Cz0tuDiY8C3ctxq1tqvaCgkFb8cCA/edit?usp=sharing"",""กาฬสินธุ์!J379"")"),0)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IFERROR(__xludf.DUMMYFUNCTION("IMPORTRANGE(""https://docs.google.com/spreadsheets/d/1XL5vhW3sbDhbH9Cz0tuDiY8C3ctxq1tqvaCgkFb8cCA/edit?usp=sharing"",""กาฬสินธุ์!I380"")"),0)</f>
        <v>0</v>
      </c>
      <c r="J485" s="198">
        <f ca="1">IFERROR(__xludf.DUMMYFUNCTION("IMPORTRANGE(""https://docs.google.com/spreadsheets/d/1XL5vhW3sbDhbH9Cz0tuDiY8C3ctxq1tqvaCgkFb8cCA/edit?usp=sharing"",""กาฬสินธุ์!J380"")"),0)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IFERROR(__xludf.DUMMYFUNCTION("IMPORTRANGE(""https://docs.google.com/spreadsheets/d/1XL5vhW3sbDhbH9Cz0tuDiY8C3ctxq1tqvaCgkFb8cCA/edit?usp=sharing"",""กาฬสินธุ์!I381"")"),0)</f>
        <v>0</v>
      </c>
      <c r="J486" s="198">
        <f ca="1">IFERROR(__xludf.DUMMYFUNCTION("IMPORTRANGE(""https://docs.google.com/spreadsheets/d/1XL5vhW3sbDhbH9Cz0tuDiY8C3ctxq1tqvaCgkFb8cCA/edit?usp=sharing"",""กาฬสินธุ์!J381"")"),0)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IFERROR(__xludf.DUMMYFUNCTION("IMPORTRANGE(""https://docs.google.com/spreadsheets/d/1XL5vhW3sbDhbH9Cz0tuDiY8C3ctxq1tqvaCgkFb8cCA/edit?usp=sharing"",""กาฬสินธุ์!I382"")"),0)</f>
        <v>0</v>
      </c>
      <c r="J487" s="428">
        <f ca="1">IFERROR(__xludf.DUMMYFUNCTION("IMPORTRANGE(""https://docs.google.com/spreadsheets/d/1XL5vhW3sbDhbH9Cz0tuDiY8C3ctxq1tqvaCgkFb8cCA/edit?usp=sharing"",""กาฬสินธุ์!J382"")"),0)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IFERROR(__xludf.DUMMYFUNCTION("IMPORTRANGE(""https://docs.google.com/spreadsheets/d/1XL5vhW3sbDhbH9Cz0tuDiY8C3ctxq1tqvaCgkFb8cCA/edit?usp=sharing"",""กาฬสินธุ์!I383"")"),0)</f>
        <v>0</v>
      </c>
      <c r="J488" s="428">
        <f ca="1">IFERROR(__xludf.DUMMYFUNCTION("IMPORTRANGE(""https://docs.google.com/spreadsheets/d/1XL5vhW3sbDhbH9Cz0tuDiY8C3ctxq1tqvaCgkFb8cCA/edit?usp=sharing"",""กาฬสินธุ์!J383"")"),0)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IFERROR(__xludf.DUMMYFUNCTION("IMPORTRANGE(""https://docs.google.com/spreadsheets/d/1XL5vhW3sbDhbH9Cz0tuDiY8C3ctxq1tqvaCgkFb8cCA/edit?usp=sharing"",""กาฬสินธุ์!I384"")"),0)</f>
        <v>0</v>
      </c>
      <c r="J489" s="198">
        <f ca="1">IFERROR(__xludf.DUMMYFUNCTION("IMPORTRANGE(""https://docs.google.com/spreadsheets/d/1XL5vhW3sbDhbH9Cz0tuDiY8C3ctxq1tqvaCgkFb8cCA/edit?usp=sharing"",""กาฬสินธุ์!J384"")"),0)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IFERROR(__xludf.DUMMYFUNCTION("IMPORTRANGE(""https://docs.google.com/spreadsheets/d/1XL5vhW3sbDhbH9Cz0tuDiY8C3ctxq1tqvaCgkFb8cCA/edit?usp=sharing"",""กาฬสินธุ์!I385"")"),0)</f>
        <v>0</v>
      </c>
      <c r="J490" s="198">
        <f ca="1">IFERROR(__xludf.DUMMYFUNCTION("IMPORTRANGE(""https://docs.google.com/spreadsheets/d/1XL5vhW3sbDhbH9Cz0tuDiY8C3ctxq1tqvaCgkFb8cCA/edit?usp=sharing"",""กาฬสินธุ์!J385"")"),0)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IFERROR(__xludf.DUMMYFUNCTION("IMPORTRANGE(""https://docs.google.com/spreadsheets/d/1XL5vhW3sbDhbH9Cz0tuDiY8C3ctxq1tqvaCgkFb8cCA/edit?usp=sharing"",""กาฬสินธุ์!I386"")"),0)</f>
        <v>0</v>
      </c>
      <c r="J491" s="198">
        <f ca="1">IFERROR(__xludf.DUMMYFUNCTION("IMPORTRANGE(""https://docs.google.com/spreadsheets/d/1XL5vhW3sbDhbH9Cz0tuDiY8C3ctxq1tqvaCgkFb8cCA/edit?usp=sharing"",""กาฬสินธุ์!J386"")"),0)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IFERROR(__xludf.DUMMYFUNCTION("IMPORTRANGE(""https://docs.google.com/spreadsheets/d/1XL5vhW3sbDhbH9Cz0tuDiY8C3ctxq1tqvaCgkFb8cCA/edit?usp=sharing"",""กาฬสินธุ์!I387"")"),0)</f>
        <v>0</v>
      </c>
      <c r="J492" s="198">
        <f ca="1">IFERROR(__xludf.DUMMYFUNCTION("IMPORTRANGE(""https://docs.google.com/spreadsheets/d/1XL5vhW3sbDhbH9Cz0tuDiY8C3ctxq1tqvaCgkFb8cCA/edit?usp=sharing"",""กาฬสินธุ์!J387"")"),0)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IFERROR(__xludf.DUMMYFUNCTION("IMPORTRANGE(""https://docs.google.com/spreadsheets/d/1XL5vhW3sbDhbH9Cz0tuDiY8C3ctxq1tqvaCgkFb8cCA/edit?usp=sharing"",""กาฬสินธุ์!I388"")"),0)</f>
        <v>0</v>
      </c>
      <c r="J493" s="198">
        <f ca="1">IFERROR(__xludf.DUMMYFUNCTION("IMPORTRANGE(""https://docs.google.com/spreadsheets/d/1XL5vhW3sbDhbH9Cz0tuDiY8C3ctxq1tqvaCgkFb8cCA/edit?usp=sharing"",""กาฬสินธุ์!J388"")"),0)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IFERROR(__xludf.DUMMYFUNCTION("IMPORTRANGE(""https://docs.google.com/spreadsheets/d/1XL5vhW3sbDhbH9Cz0tuDiY8C3ctxq1tqvaCgkFb8cCA/edit?usp=sharing"",""กาฬสินธุ์!I389"")"),0)</f>
        <v>0</v>
      </c>
      <c r="J494" s="444">
        <f ca="1">IFERROR(__xludf.DUMMYFUNCTION("IMPORTRANGE(""https://docs.google.com/spreadsheets/d/1XL5vhW3sbDhbH9Cz0tuDiY8C3ctxq1tqvaCgkFb8cCA/edit?usp=sharing"",""กาฬสินธุ์!J389"")"),0)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IFERROR(__xludf.DUMMYFUNCTION("IMPORTRANGE(""https://docs.google.com/spreadsheets/d/1XL5vhW3sbDhbH9Cz0tuDiY8C3ctxq1tqvaCgkFb8cCA/edit?usp=sharing"",""กาฬสินธุ์!I390"")"),0)</f>
        <v>0</v>
      </c>
      <c r="J495" s="444">
        <f ca="1">IFERROR(__xludf.DUMMYFUNCTION("IMPORTRANGE(""https://docs.google.com/spreadsheets/d/1XL5vhW3sbDhbH9Cz0tuDiY8C3ctxq1tqvaCgkFb8cCA/edit?usp=sharing"",""กาฬสินธุ์!J390"")"),0)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IFERROR(__xludf.DUMMYFUNCTION("IMPORTRANGE(""https://docs.google.com/spreadsheets/d/1XL5vhW3sbDhbH9Cz0tuDiY8C3ctxq1tqvaCgkFb8cCA/edit?usp=sharing"",""กาฬสินธุ์!I391"")"),0)</f>
        <v>0</v>
      </c>
      <c r="J496" s="444">
        <f ca="1">IFERROR(__xludf.DUMMYFUNCTION("IMPORTRANGE(""https://docs.google.com/spreadsheets/d/1XL5vhW3sbDhbH9Cz0tuDiY8C3ctxq1tqvaCgkFb8cCA/edit?usp=sharing"",""กาฬสินธุ์!J391"")"),0)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IFERROR(__xludf.DUMMYFUNCTION("IMPORTRANGE(""https://docs.google.com/spreadsheets/d/1XL5vhW3sbDhbH9Cz0tuDiY8C3ctxq1tqvaCgkFb8cCA/edit?usp=sharing"",""กาฬสินธุ์!I392"")"),0)</f>
        <v>0</v>
      </c>
      <c r="J497" s="451">
        <f ca="1">IFERROR(__xludf.DUMMYFUNCTION("IMPORTRANGE(""https://docs.google.com/spreadsheets/d/1XL5vhW3sbDhbH9Cz0tuDiY8C3ctxq1tqvaCgkFb8cCA/edit?usp=sharing"",""กาฬสินธุ์!J392"")"),526)</f>
        <v>526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IFERROR(__xludf.DUMMYFUNCTION("IMPORTRANGE(""https://docs.google.com/spreadsheets/d/1XL5vhW3sbDhbH9Cz0tuDiY8C3ctxq1tqvaCgkFb8cCA/edit?usp=sharing"",""กาฬสินธุ์!I393"")"),0)</f>
        <v>0</v>
      </c>
      <c r="J498" s="428">
        <f ca="1">IFERROR(__xludf.DUMMYFUNCTION("IMPORTRANGE(""https://docs.google.com/spreadsheets/d/1XL5vhW3sbDhbH9Cz0tuDiY8C3ctxq1tqvaCgkFb8cCA/edit?usp=sharing"",""กาฬสินธุ์!J393"")"),526)</f>
        <v>526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IFERROR(__xludf.DUMMYFUNCTION("IMPORTRANGE(""https://docs.google.com/spreadsheets/d/1XL5vhW3sbDhbH9Cz0tuDiY8C3ctxq1tqvaCgkFb8cCA/edit?usp=sharing"",""กาฬสินธุ์!I394"")"),0)</f>
        <v>0</v>
      </c>
      <c r="J499" s="428">
        <f ca="1">IFERROR(__xludf.DUMMYFUNCTION("IMPORTRANGE(""https://docs.google.com/spreadsheets/d/1XL5vhW3sbDhbH9Cz0tuDiY8C3ctxq1tqvaCgkFb8cCA/edit?usp=sharing"",""กาฬสินธุ์!J394"")"),54)</f>
        <v>54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IFERROR(__xludf.DUMMYFUNCTION("IMPORTRANGE(""https://docs.google.com/spreadsheets/d/1XL5vhW3sbDhbH9Cz0tuDiY8C3ctxq1tqvaCgkFb8cCA/edit?usp=sharing"",""กาฬสินธุ์!I395"")"),0)</f>
        <v>0</v>
      </c>
      <c r="J500" s="170">
        <f ca="1">IFERROR(__xludf.DUMMYFUNCTION("IMPORTRANGE(""https://docs.google.com/spreadsheets/d/1XL5vhW3sbDhbH9Cz0tuDiY8C3ctxq1tqvaCgkFb8cCA/edit?usp=sharing"",""กาฬสินธุ์!J395"")"),296)</f>
        <v>296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IFERROR(__xludf.DUMMYFUNCTION("IMPORTRANGE(""https://docs.google.com/spreadsheets/d/1XL5vhW3sbDhbH9Cz0tuDiY8C3ctxq1tqvaCgkFb8cCA/edit?usp=sharing"",""กาฬสินธุ์!I396"")"),0)</f>
        <v>0</v>
      </c>
      <c r="J501" s="170">
        <f ca="1">IFERROR(__xludf.DUMMYFUNCTION("IMPORTRANGE(""https://docs.google.com/spreadsheets/d/1XL5vhW3sbDhbH9Cz0tuDiY8C3ctxq1tqvaCgkFb8cCA/edit?usp=sharing"",""กาฬสินธุ์!J396"")"),24)</f>
        <v>24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IFERROR(__xludf.DUMMYFUNCTION("IMPORTRANGE(""https://docs.google.com/spreadsheets/d/1XL5vhW3sbDhbH9Cz0tuDiY8C3ctxq1tqvaCgkFb8cCA/edit?usp=sharing"",""กาฬสินธุ์!I397"")"),0)</f>
        <v>0</v>
      </c>
      <c r="J502" s="198">
        <f ca="1">IFERROR(__xludf.DUMMYFUNCTION("IMPORTRANGE(""https://docs.google.com/spreadsheets/d/1XL5vhW3sbDhbH9Cz0tuDiY8C3ctxq1tqvaCgkFb8cCA/edit?usp=sharing"",""กาฬสินธุ์!J397"")"),296)</f>
        <v>296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IFERROR(__xludf.DUMMYFUNCTION("IMPORTRANGE(""https://docs.google.com/spreadsheets/d/1XL5vhW3sbDhbH9Cz0tuDiY8C3ctxq1tqvaCgkFb8cCA/edit?usp=sharing"",""กาฬสินธุ์!I398"")"),0)</f>
        <v>0</v>
      </c>
      <c r="J503" s="207">
        <f ca="1">IFERROR(__xludf.DUMMYFUNCTION("IMPORTRANGE(""https://docs.google.com/spreadsheets/d/1XL5vhW3sbDhbH9Cz0tuDiY8C3ctxq1tqvaCgkFb8cCA/edit?usp=sharing"",""กาฬสินธุ์!J398"")"),24)</f>
        <v>24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IFERROR(__xludf.DUMMYFUNCTION("IMPORTRANGE(""https://docs.google.com/spreadsheets/d/1XL5vhW3sbDhbH9Cz0tuDiY8C3ctxq1tqvaCgkFb8cCA/edit?usp=sharing"",""กาฬสินธุ์!I399"")"),0)</f>
        <v>0</v>
      </c>
      <c r="J504" s="198">
        <f ca="1">IFERROR(__xludf.DUMMYFUNCTION("IMPORTRANGE(""https://docs.google.com/spreadsheets/d/1XL5vhW3sbDhbH9Cz0tuDiY8C3ctxq1tqvaCgkFb8cCA/edit?usp=sharing"",""กาฬสินธุ์!J399"")"),0)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IFERROR(__xludf.DUMMYFUNCTION("IMPORTRANGE(""https://docs.google.com/spreadsheets/d/1XL5vhW3sbDhbH9Cz0tuDiY8C3ctxq1tqvaCgkFb8cCA/edit?usp=sharing"",""กาฬสินธุ์!I400"")"),0)</f>
        <v>0</v>
      </c>
      <c r="J505" s="207">
        <f ca="1">IFERROR(__xludf.DUMMYFUNCTION("IMPORTRANGE(""https://docs.google.com/spreadsheets/d/1XL5vhW3sbDhbH9Cz0tuDiY8C3ctxq1tqvaCgkFb8cCA/edit?usp=sharing"",""กาฬสินธุ์!J400"")"),0)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IFERROR(__xludf.DUMMYFUNCTION("IMPORTRANGE(""https://docs.google.com/spreadsheets/d/1XL5vhW3sbDhbH9Cz0tuDiY8C3ctxq1tqvaCgkFb8cCA/edit?usp=sharing"",""กาฬสินธุ์!I401"")"),0)</f>
        <v>0</v>
      </c>
      <c r="J506" s="198">
        <f ca="1">IFERROR(__xludf.DUMMYFUNCTION("IMPORTRANGE(""https://docs.google.com/spreadsheets/d/1XL5vhW3sbDhbH9Cz0tuDiY8C3ctxq1tqvaCgkFb8cCA/edit?usp=sharing"",""กาฬสินธุ์!J401"")"),0)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IFERROR(__xludf.DUMMYFUNCTION("IMPORTRANGE(""https://docs.google.com/spreadsheets/d/1XL5vhW3sbDhbH9Cz0tuDiY8C3ctxq1tqvaCgkFb8cCA/edit?usp=sharing"",""กาฬสินธุ์!I402"")"),0)</f>
        <v>0</v>
      </c>
      <c r="J507" s="207">
        <f ca="1">IFERROR(__xludf.DUMMYFUNCTION("IMPORTRANGE(""https://docs.google.com/spreadsheets/d/1XL5vhW3sbDhbH9Cz0tuDiY8C3ctxq1tqvaCgkFb8cCA/edit?usp=sharing"",""กาฬสินธุ์!J402"")"),0)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IFERROR(__xludf.DUMMYFUNCTION("IMPORTRANGE(""https://docs.google.com/spreadsheets/d/1XL5vhW3sbDhbH9Cz0tuDiY8C3ctxq1tqvaCgkFb8cCA/edit?usp=sharing"",""กาฬสินธุ์!I403"")"),0)</f>
        <v>0</v>
      </c>
      <c r="J508" s="170">
        <f ca="1">IFERROR(__xludf.DUMMYFUNCTION("IMPORTRANGE(""https://docs.google.com/spreadsheets/d/1XL5vhW3sbDhbH9Cz0tuDiY8C3ctxq1tqvaCgkFb8cCA/edit?usp=sharing"",""กาฬสินธุ์!J403"")"),40)</f>
        <v>40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IFERROR(__xludf.DUMMYFUNCTION("IMPORTRANGE(""https://docs.google.com/spreadsheets/d/1XL5vhW3sbDhbH9Cz0tuDiY8C3ctxq1tqvaCgkFb8cCA/edit?usp=sharing"",""กาฬสินธุ์!I404"")"),0)</f>
        <v>0</v>
      </c>
      <c r="J509" s="170">
        <f ca="1">IFERROR(__xludf.DUMMYFUNCTION("IMPORTRANGE(""https://docs.google.com/spreadsheets/d/1XL5vhW3sbDhbH9Cz0tuDiY8C3ctxq1tqvaCgkFb8cCA/edit?usp=sharing"",""กาฬสินธุ์!J404"")"),7)</f>
        <v>7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IFERROR(__xludf.DUMMYFUNCTION("IMPORTRANGE(""https://docs.google.com/spreadsheets/d/1XL5vhW3sbDhbH9Cz0tuDiY8C3ctxq1tqvaCgkFb8cCA/edit?usp=sharing"",""กาฬสินธุ์!I405"")"),0)</f>
        <v>0</v>
      </c>
      <c r="J510" s="207">
        <f ca="1">IFERROR(__xludf.DUMMYFUNCTION("IMPORTRANGE(""https://docs.google.com/spreadsheets/d/1XL5vhW3sbDhbH9Cz0tuDiY8C3ctxq1tqvaCgkFb8cCA/edit?usp=sharing"",""กาฬสินธุ์!J405"")"),35)</f>
        <v>35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IFERROR(__xludf.DUMMYFUNCTION("IMPORTRANGE(""https://docs.google.com/spreadsheets/d/1XL5vhW3sbDhbH9Cz0tuDiY8C3ctxq1tqvaCgkFb8cCA/edit?usp=sharing"",""กาฬสินธุ์!I406"")"),0)</f>
        <v>0</v>
      </c>
      <c r="J511" s="207">
        <f ca="1">IFERROR(__xludf.DUMMYFUNCTION("IMPORTRANGE(""https://docs.google.com/spreadsheets/d/1XL5vhW3sbDhbH9Cz0tuDiY8C3ctxq1tqvaCgkFb8cCA/edit?usp=sharing"",""กาฬสินธุ์!J406"")"),6)</f>
        <v>6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IFERROR(__xludf.DUMMYFUNCTION("IMPORTRANGE(""https://docs.google.com/spreadsheets/d/1XL5vhW3sbDhbH9Cz0tuDiY8C3ctxq1tqvaCgkFb8cCA/edit?usp=sharing"",""กาฬสินธุ์!I407"")"),0)</f>
        <v>0</v>
      </c>
      <c r="J512" s="207">
        <f ca="1">IFERROR(__xludf.DUMMYFUNCTION("IMPORTRANGE(""https://docs.google.com/spreadsheets/d/1XL5vhW3sbDhbH9Cz0tuDiY8C3ctxq1tqvaCgkFb8cCA/edit?usp=sharing"",""กาฬสินธุ์!J407"")"),5)</f>
        <v>5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IFERROR(__xludf.DUMMYFUNCTION("IMPORTRANGE(""https://docs.google.com/spreadsheets/d/1XL5vhW3sbDhbH9Cz0tuDiY8C3ctxq1tqvaCgkFb8cCA/edit?usp=sharing"",""กาฬสินธุ์!I408"")"),0)</f>
        <v>0</v>
      </c>
      <c r="J513" s="207">
        <f ca="1">IFERROR(__xludf.DUMMYFUNCTION("IMPORTRANGE(""https://docs.google.com/spreadsheets/d/1XL5vhW3sbDhbH9Cz0tuDiY8C3ctxq1tqvaCgkFb8cCA/edit?usp=sharing"",""กาฬสินธุ์!J408"")"),1)</f>
        <v>1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IFERROR(__xludf.DUMMYFUNCTION("IMPORTRANGE(""https://docs.google.com/spreadsheets/d/1XL5vhW3sbDhbH9Cz0tuDiY8C3ctxq1tqvaCgkFb8cCA/edit?usp=sharing"",""กาฬสินธุ์!I409"")"),0)</f>
        <v>0</v>
      </c>
      <c r="J514" s="207">
        <f ca="1">IFERROR(__xludf.DUMMYFUNCTION("IMPORTRANGE(""https://docs.google.com/spreadsheets/d/1XL5vhW3sbDhbH9Cz0tuDiY8C3ctxq1tqvaCgkFb8cCA/edit?usp=sharing"",""กาฬสินธุ์!J409"")"),190)</f>
        <v>190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IFERROR(__xludf.DUMMYFUNCTION("IMPORTRANGE(""https://docs.google.com/spreadsheets/d/1XL5vhW3sbDhbH9Cz0tuDiY8C3ctxq1tqvaCgkFb8cCA/edit?usp=sharing"",""กาฬสินธุ์!I410"")"),0)</f>
        <v>0</v>
      </c>
      <c r="J515" s="207">
        <f ca="1">IFERROR(__xludf.DUMMYFUNCTION("IMPORTRANGE(""https://docs.google.com/spreadsheets/d/1XL5vhW3sbDhbH9Cz0tuDiY8C3ctxq1tqvaCgkFb8cCA/edit?usp=sharing"",""กาฬสินธุ์!J410"")"),23)</f>
        <v>23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IFERROR(__xludf.DUMMYFUNCTION("IMPORTRANGE(""https://docs.google.com/spreadsheets/d/1XL5vhW3sbDhbH9Cz0tuDiY8C3ctxq1tqvaCgkFb8cCA/edit?usp=sharing"",""กาฬสินธุ์!I411"")"),0)</f>
        <v>0</v>
      </c>
      <c r="J516" s="276">
        <f ca="1">IFERROR(__xludf.DUMMYFUNCTION("IMPORTRANGE(""https://docs.google.com/spreadsheets/d/1XL5vhW3sbDhbH9Cz0tuDiY8C3ctxq1tqvaCgkFb8cCA/edit?usp=sharing"",""กาฬสินธุ์!J411"")"),0)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IFERROR(__xludf.DUMMYFUNCTION("IMPORTRANGE(""https://docs.google.com/spreadsheets/d/1XL5vhW3sbDhbH9Cz0tuDiY8C3ctxq1tqvaCgkFb8cCA/edit?usp=sharing"",""กาฬสินธุ์!I412"")"),0)</f>
        <v>0</v>
      </c>
      <c r="J517" s="292">
        <f ca="1">IFERROR(__xludf.DUMMYFUNCTION("IMPORTRANGE(""https://docs.google.com/spreadsheets/d/1XL5vhW3sbDhbH9Cz0tuDiY8C3ctxq1tqvaCgkFb8cCA/edit?usp=sharing"",""กาฬสินธุ์!J412"")"),0)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IFERROR(__xludf.DUMMYFUNCTION("IMPORTRANGE(""https://docs.google.com/spreadsheets/d/1XL5vhW3sbDhbH9Cz0tuDiY8C3ctxq1tqvaCgkFb8cCA/edit?usp=sharing"",""กาฬสินธุ์!I413"")"),0)</f>
        <v>0</v>
      </c>
      <c r="J518" s="292">
        <f ca="1">IFERROR(__xludf.DUMMYFUNCTION("IMPORTRANGE(""https://docs.google.com/spreadsheets/d/1XL5vhW3sbDhbH9Cz0tuDiY8C3ctxq1tqvaCgkFb8cCA/edit?usp=sharing"",""กาฬสินธุ์!J413"")"),0)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IFERROR(__xludf.DUMMYFUNCTION("IMPORTRANGE(""https://docs.google.com/spreadsheets/d/1XL5vhW3sbDhbH9Cz0tuDiY8C3ctxq1tqvaCgkFb8cCA/edit?usp=sharing"",""กาฬสินธุ์!I414"")"),0)</f>
        <v>0</v>
      </c>
      <c r="J519" s="197">
        <f ca="1">IFERROR(__xludf.DUMMYFUNCTION("IMPORTRANGE(""https://docs.google.com/spreadsheets/d/1XL5vhW3sbDhbH9Cz0tuDiY8C3ctxq1tqvaCgkFb8cCA/edit?usp=sharing"",""กาฬสินธุ์!J414"")"),0)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IFERROR(__xludf.DUMMYFUNCTION("IMPORTRANGE(""https://docs.google.com/spreadsheets/d/1XL5vhW3sbDhbH9Cz0tuDiY8C3ctxq1tqvaCgkFb8cCA/edit?usp=sharing"",""กาฬสินธุ์!I415"")"),0)</f>
        <v>0</v>
      </c>
      <c r="J520" s="197">
        <f ca="1">IFERROR(__xludf.DUMMYFUNCTION("IMPORTRANGE(""https://docs.google.com/spreadsheets/d/1XL5vhW3sbDhbH9Cz0tuDiY8C3ctxq1tqvaCgkFb8cCA/edit?usp=sharing"",""กาฬสินธุ์!J415"")"),0)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IFERROR(__xludf.DUMMYFUNCTION("IMPORTRANGE(""https://docs.google.com/spreadsheets/d/1XL5vhW3sbDhbH9Cz0tuDiY8C3ctxq1tqvaCgkFb8cCA/edit?usp=sharing"",""กาฬสินธุ์!I416"")"),0)</f>
        <v>0</v>
      </c>
      <c r="J521" s="197">
        <f ca="1">IFERROR(__xludf.DUMMYFUNCTION("IMPORTRANGE(""https://docs.google.com/spreadsheets/d/1XL5vhW3sbDhbH9Cz0tuDiY8C3ctxq1tqvaCgkFb8cCA/edit?usp=sharing"",""กาฬสินธุ์!J416"")"),0)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IFERROR(__xludf.DUMMYFUNCTION("IMPORTRANGE(""https://docs.google.com/spreadsheets/d/1XL5vhW3sbDhbH9Cz0tuDiY8C3ctxq1tqvaCgkFb8cCA/edit?usp=sharing"",""กาฬสินธุ์!I417"")"),0)</f>
        <v>0</v>
      </c>
      <c r="J522" s="197">
        <f ca="1">IFERROR(__xludf.DUMMYFUNCTION("IMPORTRANGE(""https://docs.google.com/spreadsheets/d/1XL5vhW3sbDhbH9Cz0tuDiY8C3ctxq1tqvaCgkFb8cCA/edit?usp=sharing"",""กาฬสินธุ์!J417"")"),0)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IFERROR(__xludf.DUMMYFUNCTION("IMPORTRANGE(""https://docs.google.com/spreadsheets/d/1XL5vhW3sbDhbH9Cz0tuDiY8C3ctxq1tqvaCgkFb8cCA/edit?usp=sharing"",""กาฬสินธุ์!I418"")"),0)</f>
        <v>0</v>
      </c>
      <c r="J523" s="197">
        <f ca="1">IFERROR(__xludf.DUMMYFUNCTION("IMPORTRANGE(""https://docs.google.com/spreadsheets/d/1XL5vhW3sbDhbH9Cz0tuDiY8C3ctxq1tqvaCgkFb8cCA/edit?usp=sharing"",""กาฬสินธุ์!J418"")"),0)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IFERROR(__xludf.DUMMYFUNCTION("IMPORTRANGE(""https://docs.google.com/spreadsheets/d/1XL5vhW3sbDhbH9Cz0tuDiY8C3ctxq1tqvaCgkFb8cCA/edit?usp=sharing"",""กาฬสินธุ์!I419"")"),0)</f>
        <v>0</v>
      </c>
      <c r="J524" s="197">
        <f ca="1">IFERROR(__xludf.DUMMYFUNCTION("IMPORTRANGE(""https://docs.google.com/spreadsheets/d/1XL5vhW3sbDhbH9Cz0tuDiY8C3ctxq1tqvaCgkFb8cCA/edit?usp=sharing"",""กาฬสินธุ์!J419"")"),0)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IFERROR(__xludf.DUMMYFUNCTION("IMPORTRANGE(""https://docs.google.com/spreadsheets/d/1XL5vhW3sbDhbH9Cz0tuDiY8C3ctxq1tqvaCgkFb8cCA/edit?usp=sharing"",""กาฬสินธุ์!I420"")"),0)</f>
        <v>0</v>
      </c>
      <c r="J525" s="292">
        <f ca="1">IFERROR(__xludf.DUMMYFUNCTION("IMPORTRANGE(""https://docs.google.com/spreadsheets/d/1XL5vhW3sbDhbH9Cz0tuDiY8C3ctxq1tqvaCgkFb8cCA/edit?usp=sharing"",""กาฬสินธุ์!J420"")"),0)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IFERROR(__xludf.DUMMYFUNCTION("IMPORTRANGE(""https://docs.google.com/spreadsheets/d/1XL5vhW3sbDhbH9Cz0tuDiY8C3ctxq1tqvaCgkFb8cCA/edit?usp=sharing"",""กาฬสินธุ์!I421"")"),0)</f>
        <v>0</v>
      </c>
      <c r="J526" s="292">
        <f ca="1">IFERROR(__xludf.DUMMYFUNCTION("IMPORTRANGE(""https://docs.google.com/spreadsheets/d/1XL5vhW3sbDhbH9Cz0tuDiY8C3ctxq1tqvaCgkFb8cCA/edit?usp=sharing"",""กาฬสินธุ์!J421"")"),0)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IFERROR(__xludf.DUMMYFUNCTION("IMPORTRANGE(""https://docs.google.com/spreadsheets/d/1XL5vhW3sbDhbH9Cz0tuDiY8C3ctxq1tqvaCgkFb8cCA/edit?usp=sharing"",""กาฬสินธุ์!I422"")"),0)</f>
        <v>0</v>
      </c>
      <c r="J527" s="207">
        <f ca="1">IFERROR(__xludf.DUMMYFUNCTION("IMPORTRANGE(""https://docs.google.com/spreadsheets/d/1XL5vhW3sbDhbH9Cz0tuDiY8C3ctxq1tqvaCgkFb8cCA/edit?usp=sharing"",""กาฬสินธุ์!J422"")"),0)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IFERROR(__xludf.DUMMYFUNCTION("IMPORTRANGE(""https://docs.google.com/spreadsheets/d/1XL5vhW3sbDhbH9Cz0tuDiY8C3ctxq1tqvaCgkFb8cCA/edit?usp=sharing"",""กาฬสินธุ์!I423"")"),0)</f>
        <v>0</v>
      </c>
      <c r="J528" s="207">
        <f ca="1">IFERROR(__xludf.DUMMYFUNCTION("IMPORTRANGE(""https://docs.google.com/spreadsheets/d/1XL5vhW3sbDhbH9Cz0tuDiY8C3ctxq1tqvaCgkFb8cCA/edit?usp=sharing"",""กาฬสินธุ์!J423"")"),0)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IFERROR(__xludf.DUMMYFUNCTION("IMPORTRANGE(""https://docs.google.com/spreadsheets/d/1XL5vhW3sbDhbH9Cz0tuDiY8C3ctxq1tqvaCgkFb8cCA/edit?usp=sharing"",""กาฬสินธุ์!I424"")"),0)</f>
        <v>0</v>
      </c>
      <c r="J529" s="207">
        <f ca="1">IFERROR(__xludf.DUMMYFUNCTION("IMPORTRANGE(""https://docs.google.com/spreadsheets/d/1XL5vhW3sbDhbH9Cz0tuDiY8C3ctxq1tqvaCgkFb8cCA/edit?usp=sharing"",""กาฬสินธุ์!J424"")"),0)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IFERROR(__xludf.DUMMYFUNCTION("IMPORTRANGE(""https://docs.google.com/spreadsheets/d/1XL5vhW3sbDhbH9Cz0tuDiY8C3ctxq1tqvaCgkFb8cCA/edit?usp=sharing"",""กาฬสินธุ์!I425"")"),0)</f>
        <v>0</v>
      </c>
      <c r="J530" s="207">
        <f ca="1">IFERROR(__xludf.DUMMYFUNCTION("IMPORTRANGE(""https://docs.google.com/spreadsheets/d/1XL5vhW3sbDhbH9Cz0tuDiY8C3ctxq1tqvaCgkFb8cCA/edit?usp=sharing"",""กาฬสินธุ์!J425"")"),0)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IFERROR(__xludf.DUMMYFUNCTION("IMPORTRANGE(""https://docs.google.com/spreadsheets/d/1XL5vhW3sbDhbH9Cz0tuDiY8C3ctxq1tqvaCgkFb8cCA/edit?usp=sharing"",""กาฬสินธุ์!I426"")"),0)</f>
        <v>0</v>
      </c>
      <c r="J531" s="207">
        <f ca="1">IFERROR(__xludf.DUMMYFUNCTION("IMPORTRANGE(""https://docs.google.com/spreadsheets/d/1XL5vhW3sbDhbH9Cz0tuDiY8C3ctxq1tqvaCgkFb8cCA/edit?usp=sharing"",""กาฬสินธุ์!J426"")"),0)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IFERROR(__xludf.DUMMYFUNCTION("IMPORTRANGE(""https://docs.google.com/spreadsheets/d/1XL5vhW3sbDhbH9Cz0tuDiY8C3ctxq1tqvaCgkFb8cCA/edit?usp=sharing"",""กาฬสินธุ์!I427"")"),0)</f>
        <v>0</v>
      </c>
      <c r="J532" s="474">
        <f ca="1">IFERROR(__xludf.DUMMYFUNCTION("IMPORTRANGE(""https://docs.google.com/spreadsheets/d/1XL5vhW3sbDhbH9Cz0tuDiY8C3ctxq1tqvaCgkFb8cCA/edit?usp=sharing"",""กาฬสินธุ์!J427"")"),0)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IFERROR(__xludf.DUMMYFUNCTION("IMPORTRANGE(""https://docs.google.com/spreadsheets/d/1XL5vhW3sbDhbH9Cz0tuDiY8C3ctxq1tqvaCgkFb8cCA/edit?usp=sharing"",""กาฬสินธุ์!I428"")"),19)</f>
        <v>19</v>
      </c>
      <c r="J533" s="418">
        <f ca="1">IFERROR(__xludf.DUMMYFUNCTION("IMPORTRANGE(""https://docs.google.com/spreadsheets/d/1XL5vhW3sbDhbH9Cz0tuDiY8C3ctxq1tqvaCgkFb8cCA/edit?usp=sharing"",""กาฬสินธุ์!J428"")"),19)</f>
        <v>19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IFERROR(__xludf.DUMMYFUNCTION("IMPORTRANGE(""https://docs.google.com/spreadsheets/d/1XL5vhW3sbDhbH9Cz0tuDiY8C3ctxq1tqvaCgkFb8cCA/edit?usp=sharing"",""กาฬสินธุ์!L428"")"),31800)</f>
        <v>31800</v>
      </c>
      <c r="M533" s="420"/>
      <c r="N533" s="420">
        <f ca="1">IFERROR(__xludf.DUMMYFUNCTION("IMPORTRANGE(""https://docs.google.com/spreadsheets/d/1XL5vhW3sbDhbH9Cz0tuDiY8C3ctxq1tqvaCgkFb8cCA/edit?usp=sharing"",""กาฬสินธุ์!M428"")"),24034)</f>
        <v>24034</v>
      </c>
      <c r="O533" s="420">
        <f t="shared" ref="O533:O537" ca="1" si="118">+IF(L533&gt;0,N533*100/L533,0)</f>
        <v>75.578616352201252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IFERROR(__xludf.DUMMYFUNCTION("IMPORTRANGE(""https://docs.google.com/spreadsheets/d/1XL5vhW3sbDhbH9Cz0tuDiY8C3ctxq1tqvaCgkFb8cCA/edit?usp=sharing"",""กาฬสินธุ์!L429"")"),0)</f>
        <v>0</v>
      </c>
      <c r="M534" s="172"/>
      <c r="N534" s="178">
        <f ca="1">IFERROR(__xludf.DUMMYFUNCTION("IMPORTRANGE(""https://docs.google.com/spreadsheets/d/1XL5vhW3sbDhbH9Cz0tuDiY8C3ctxq1tqvaCgkFb8cCA/edit?usp=sharing"",""กาฬสินธุ์!M429"")"),0)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IFERROR(__xludf.DUMMYFUNCTION("IMPORTRANGE(""https://docs.google.com/spreadsheets/d/1XL5vhW3sbDhbH9Cz0tuDiY8C3ctxq1tqvaCgkFb8cCA/edit?usp=sharing"",""กาฬสินธุ์!L430"")"),31800)</f>
        <v>31800</v>
      </c>
      <c r="M535" s="173"/>
      <c r="N535" s="178">
        <f ca="1">IFERROR(__xludf.DUMMYFUNCTION("IMPORTRANGE(""https://docs.google.com/spreadsheets/d/1XL5vhW3sbDhbH9Cz0tuDiY8C3ctxq1tqvaCgkFb8cCA/edit?usp=sharing"",""กาฬสินธุ์!M430"")"),24034)</f>
        <v>24034</v>
      </c>
      <c r="O535" s="178">
        <f t="shared" ca="1" si="118"/>
        <v>75.578616352201252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IFERROR(__xludf.DUMMYFUNCTION("IMPORTRANGE(""https://docs.google.com/spreadsheets/d/1XL5vhW3sbDhbH9Cz0tuDiY8C3ctxq1tqvaCgkFb8cCA/edit?usp=sharing"",""กาฬสินธุ์!L431"")"),0)</f>
        <v>0</v>
      </c>
      <c r="M536" s="178"/>
      <c r="N536" s="178">
        <f ca="1">IFERROR(__xludf.DUMMYFUNCTION("IMPORTRANGE(""https://docs.google.com/spreadsheets/d/1XL5vhW3sbDhbH9Cz0tuDiY8C3ctxq1tqvaCgkFb8cCA/edit?usp=sharing"",""กาฬสินธุ์!M431"")"),0)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IFERROR(__xludf.DUMMYFUNCTION("IMPORTRANGE(""https://docs.google.com/spreadsheets/d/1XL5vhW3sbDhbH9Cz0tuDiY8C3ctxq1tqvaCgkFb8cCA/edit?usp=sharing"",""กาฬสินธุ์!L432"")"),31800)</f>
        <v>31800</v>
      </c>
      <c r="M537" s="178"/>
      <c r="N537" s="178">
        <f ca="1">IFERROR(__xludf.DUMMYFUNCTION("IMPORTRANGE(""https://docs.google.com/spreadsheets/d/1XL5vhW3sbDhbH9Cz0tuDiY8C3ctxq1tqvaCgkFb8cCA/edit?usp=sharing"",""กาฬสินธุ์!M432"")"),24034)</f>
        <v>24034</v>
      </c>
      <c r="O537" s="178">
        <f t="shared" ca="1" si="118"/>
        <v>75.578616352201252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IFERROR(__xludf.DUMMYFUNCTION("IMPORTRANGE(""https://docs.google.com/spreadsheets/d/1XL5vhW3sbDhbH9Cz0tuDiY8C3ctxq1tqvaCgkFb8cCA/edit?usp=sharing"",""กาฬสินธุ์!M433"")"),14920)</f>
        <v>14920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IFERROR(__xludf.DUMMYFUNCTION("IMPORTRANGE(""https://docs.google.com/spreadsheets/d/1XL5vhW3sbDhbH9Cz0tuDiY8C3ctxq1tqvaCgkFb8cCA/edit?usp=sharing"",""กาฬสินธุ์!M434"")"),0)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IFERROR(__xludf.DUMMYFUNCTION("IMPORTRANGE(""https://docs.google.com/spreadsheets/d/1XL5vhW3sbDhbH9Cz0tuDiY8C3ctxq1tqvaCgkFb8cCA/edit?usp=sharing"",""กาฬสินธุ์!M435"")"),0)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IFERROR(__xludf.DUMMYFUNCTION("IMPORTRANGE(""https://docs.google.com/spreadsheets/d/1XL5vhW3sbDhbH9Cz0tuDiY8C3ctxq1tqvaCgkFb8cCA/edit?usp=sharing"",""กาฬสินธุ์!M436"")"),9114)</f>
        <v>9114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IFERROR(__xludf.DUMMYFUNCTION("IMPORTRANGE(""https://docs.google.com/spreadsheets/d/1XL5vhW3sbDhbH9Cz0tuDiY8C3ctxq1tqvaCgkFb8cCA/edit?usp=sharing"",""กาฬสินธุ์!J438"")"),0)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IFERROR(__xludf.DUMMYFUNCTION("IMPORTRANGE(""https://docs.google.com/spreadsheets/d/1XL5vhW3sbDhbH9Cz0tuDiY8C3ctxq1tqvaCgkFb8cCA/edit?usp=sharing"",""กาฬสินธุ์!J439"")"),1)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IFERROR(__xludf.DUMMYFUNCTION("IMPORTRANGE(""https://docs.google.com/spreadsheets/d/1XL5vhW3sbDhbH9Cz0tuDiY8C3ctxq1tqvaCgkFb8cCA/edit?usp=sharing"",""กาฬสินธุ์!J440"")"),1)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IFERROR(__xludf.DUMMYFUNCTION("IMPORTRANGE(""https://docs.google.com/spreadsheets/d/1XL5vhW3sbDhbH9Cz0tuDiY8C3ctxq1tqvaCgkFb8cCA/edit?usp=sharing"",""กาฬสินธุ์!J441"")"),1)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IFERROR(__xludf.DUMMYFUNCTION("IMPORTRANGE(""https://docs.google.com/spreadsheets/d/1XL5vhW3sbDhbH9Cz0tuDiY8C3ctxq1tqvaCgkFb8cCA/edit?usp=sharing"",""กาฬสินธุ์!I442"")"),19)</f>
        <v>19</v>
      </c>
      <c r="J547" s="198">
        <f ca="1">IFERROR(__xludf.DUMMYFUNCTION("IMPORTRANGE(""https://docs.google.com/spreadsheets/d/1XL5vhW3sbDhbH9Cz0tuDiY8C3ctxq1tqvaCgkFb8cCA/edit?usp=sharing"",""กาฬสินธุ์!J442"")"),19)</f>
        <v>19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IFERROR(__xludf.DUMMYFUNCTION("IMPORTRANGE(""https://docs.google.com/spreadsheets/d/1XL5vhW3sbDhbH9Cz0tuDiY8C3ctxq1tqvaCgkFb8cCA/edit?usp=sharing"",""กาฬสินธุ์!J166"")"),0)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IFERROR(__xludf.DUMMYFUNCTION("IMPORTRANGE(""https://docs.google.com/spreadsheets/d/1XL5vhW3sbDhbH9Cz0tuDiY8C3ctxq1tqvaCgkFb8cCA/edit?usp=sharing"",""กาฬสินธุ์!J444"")"),0)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IFERROR(__xludf.DUMMYFUNCTION("IMPORTRANGE(""https://docs.google.com/spreadsheets/d/1XL5vhW3sbDhbH9Cz0tuDiY8C3ctxq1tqvaCgkFb8cCA/edit?usp=sharing"",""กาฬสินธุ์!J445"")"),0)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IFERROR(__xludf.DUMMYFUNCTION("IMPORTRANGE(""https://docs.google.com/spreadsheets/d/1XL5vhW3sbDhbH9Cz0tuDiY8C3ctxq1tqvaCgkFb8cCA/edit?usp=sharing"",""กาฬสินธุ์!I446"")"),0)</f>
        <v>0</v>
      </c>
      <c r="J551" s="418">
        <f ca="1">IFERROR(__xludf.DUMMYFUNCTION("IMPORTRANGE(""https://docs.google.com/spreadsheets/d/1XL5vhW3sbDhbH9Cz0tuDiY8C3ctxq1tqvaCgkFb8cCA/edit?usp=sharing"",""กาฬสินธุ์!J446"")"),0)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IFERROR(__xludf.DUMMYFUNCTION("IMPORTRANGE(""https://docs.google.com/spreadsheets/d/1XL5vhW3sbDhbH9Cz0tuDiY8C3ctxq1tqvaCgkFb8cCA/edit?usp=sharing"",""กาฬสินธุ์!L446"")"),0)</f>
        <v>0</v>
      </c>
      <c r="M551" s="420"/>
      <c r="N551" s="420">
        <f ca="1">IFERROR(__xludf.DUMMYFUNCTION("IMPORTRANGE(""https://docs.google.com/spreadsheets/d/1XL5vhW3sbDhbH9Cz0tuDiY8C3ctxq1tqvaCgkFb8cCA/edit?usp=sharing"",""กาฬสินธุ์!M446"")"),0)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IFERROR(__xludf.DUMMYFUNCTION("IMPORTRANGE(""https://docs.google.com/spreadsheets/d/1XL5vhW3sbDhbH9Cz0tuDiY8C3ctxq1tqvaCgkFb8cCA/edit?usp=sharing"",""กาฬสินธุ์!L447"")"),0)</f>
        <v>0</v>
      </c>
      <c r="M552" s="172"/>
      <c r="N552" s="178">
        <f ca="1">IFERROR(__xludf.DUMMYFUNCTION("IMPORTRANGE(""https://docs.google.com/spreadsheets/d/1XL5vhW3sbDhbH9Cz0tuDiY8C3ctxq1tqvaCgkFb8cCA/edit?usp=sharing"",""กาฬสินธุ์!M447"")"),0)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IFERROR(__xludf.DUMMYFUNCTION("IMPORTRANGE(""https://docs.google.com/spreadsheets/d/1XL5vhW3sbDhbH9Cz0tuDiY8C3ctxq1tqvaCgkFb8cCA/edit?usp=sharing"",""กาฬสินธุ์!L448"")"),0)</f>
        <v>0</v>
      </c>
      <c r="M553" s="173"/>
      <c r="N553" s="178">
        <f ca="1">IFERROR(__xludf.DUMMYFUNCTION("IMPORTRANGE(""https://docs.google.com/spreadsheets/d/1XL5vhW3sbDhbH9Cz0tuDiY8C3ctxq1tqvaCgkFb8cCA/edit?usp=sharing"",""กาฬสินธุ์!M448"")"),0)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IFERROR(__xludf.DUMMYFUNCTION("IMPORTRANGE(""https://docs.google.com/spreadsheets/d/1XL5vhW3sbDhbH9Cz0tuDiY8C3ctxq1tqvaCgkFb8cCA/edit?usp=sharing"",""กาฬสินธุ์!L449"")"),0)</f>
        <v>0</v>
      </c>
      <c r="M554" s="178"/>
      <c r="N554" s="178">
        <f ca="1">IFERROR(__xludf.DUMMYFUNCTION("IMPORTRANGE(""https://docs.google.com/spreadsheets/d/1XL5vhW3sbDhbH9Cz0tuDiY8C3ctxq1tqvaCgkFb8cCA/edit?usp=sharing"",""กาฬสินธุ์!M449"")"),0)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IFERROR(__xludf.DUMMYFUNCTION("IMPORTRANGE(""https://docs.google.com/spreadsheets/d/1XL5vhW3sbDhbH9Cz0tuDiY8C3ctxq1tqvaCgkFb8cCA/edit?usp=sharing"",""กาฬสินธุ์!L450"")"),0)</f>
        <v>0</v>
      </c>
      <c r="M555" s="178"/>
      <c r="N555" s="178">
        <f ca="1">IFERROR(__xludf.DUMMYFUNCTION("IMPORTRANGE(""https://docs.google.com/spreadsheets/d/1XL5vhW3sbDhbH9Cz0tuDiY8C3ctxq1tqvaCgkFb8cCA/edit?usp=sharing"",""กาฬสินธุ์!M450"")"),0)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IFERROR(__xludf.DUMMYFUNCTION("IMPORTRANGE(""https://docs.google.com/spreadsheets/d/1XL5vhW3sbDhbH9Cz0tuDiY8C3ctxq1tqvaCgkFb8cCA/edit?usp=sharing"",""กาฬสินธุ์!M451"")"),0)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IFERROR(__xludf.DUMMYFUNCTION("IMPORTRANGE(""https://docs.google.com/spreadsheets/d/1XL5vhW3sbDhbH9Cz0tuDiY8C3ctxq1tqvaCgkFb8cCA/edit?usp=sharing"",""กาฬสินธุ์!M452"")"),0)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IFERROR(__xludf.DUMMYFUNCTION("IMPORTRANGE(""https://docs.google.com/spreadsheets/d/1XL5vhW3sbDhbH9Cz0tuDiY8C3ctxq1tqvaCgkFb8cCA/edit?usp=sharing"",""กาฬสินธุ์!M453"")"),0)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IFERROR(__xludf.DUMMYFUNCTION("IMPORTRANGE(""https://docs.google.com/spreadsheets/d/1XL5vhW3sbDhbH9Cz0tuDiY8C3ctxq1tqvaCgkFb8cCA/edit?usp=sharing"",""กาฬสินธุ์!M454"")"),0)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IFERROR(__xludf.DUMMYFUNCTION("IMPORTRANGE(""https://docs.google.com/spreadsheets/d/1XL5vhW3sbDhbH9Cz0tuDiY8C3ctxq1tqvaCgkFb8cCA/edit?usp=sharing"",""กาฬสินธุ์!I455"")"),0)</f>
        <v>0</v>
      </c>
      <c r="J560" s="170">
        <f ca="1">IFERROR(__xludf.DUMMYFUNCTION("IMPORTRANGE(""https://docs.google.com/spreadsheets/d/1XL5vhW3sbDhbH9Cz0tuDiY8C3ctxq1tqvaCgkFb8cCA/edit?usp=sharing"",""กาฬสินธุ์!J455"")"),0)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IFERROR(__xludf.DUMMYFUNCTION("IMPORTRANGE(""https://docs.google.com/spreadsheets/d/1XL5vhW3sbDhbH9Cz0tuDiY8C3ctxq1tqvaCgkFb8cCA/edit?usp=sharing"",""กาฬสินธุ์!I456"")"),0)</f>
        <v>0</v>
      </c>
      <c r="J561" s="213">
        <f ca="1">IFERROR(__xludf.DUMMYFUNCTION("IMPORTRANGE(""https://docs.google.com/spreadsheets/d/1XL5vhW3sbDhbH9Cz0tuDiY8C3ctxq1tqvaCgkFb8cCA/edit?usp=sharing"",""กาฬสินธุ์!J456"")"),0)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IFERROR(__xludf.DUMMYFUNCTION("IMPORTRANGE(""https://docs.google.com/spreadsheets/d/1XL5vhW3sbDhbH9Cz0tuDiY8C3ctxq1tqvaCgkFb8cCA/edit?usp=sharing"",""กาฬสินธุ์!J457"")"),"")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IFERROR(__xludf.DUMMYFUNCTION("IMPORTRANGE(""https://docs.google.com/spreadsheets/d/1XL5vhW3sbDhbH9Cz0tuDiY8C3ctxq1tqvaCgkFb8cCA/edit?usp=sharing"",""กาฬสินธุ์!J458"")"),"")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IFERROR(__xludf.DUMMYFUNCTION("IMPORTRANGE(""https://docs.google.com/spreadsheets/d/1XL5vhW3sbDhbH9Cz0tuDiY8C3ctxq1tqvaCgkFb8cCA/edit?usp=sharing"",""กาฬสินธุ์!I459"")"),2300)</f>
        <v>2300</v>
      </c>
      <c r="J564" s="379">
        <f ca="1">IFERROR(__xludf.DUMMYFUNCTION("IMPORTRANGE(""https://docs.google.com/spreadsheets/d/1XL5vhW3sbDhbH9Cz0tuDiY8C3ctxq1tqvaCgkFb8cCA/edit?usp=sharing"",""กาฬสินธุ์!J459"")"),1313)</f>
        <v>1313</v>
      </c>
      <c r="K564" s="380">
        <f t="shared" ca="1" si="121"/>
        <v>57.086956521739133</v>
      </c>
      <c r="L564" s="381">
        <f ca="1">IFERROR(__xludf.DUMMYFUNCTION("IMPORTRANGE(""https://docs.google.com/spreadsheets/d/1XL5vhW3sbDhbH9Cz0tuDiY8C3ctxq1tqvaCgkFb8cCA/edit?usp=sharing"",""กาฬสินธุ์!L459"")"),143040)</f>
        <v>143040</v>
      </c>
      <c r="M564" s="381"/>
      <c r="N564" s="381">
        <f ca="1">IFERROR(__xludf.DUMMYFUNCTION("IMPORTRANGE(""https://docs.google.com/spreadsheets/d/1XL5vhW3sbDhbH9Cz0tuDiY8C3ctxq1tqvaCgkFb8cCA/edit?usp=sharing"",""กาฬสินธุ์!M459"")"),46150)</f>
        <v>46150</v>
      </c>
      <c r="O564" s="381">
        <f t="shared" ref="O564:O568" ca="1" si="122">+IF(L564&gt;0,N564*100/L564,0)</f>
        <v>32.263702460850112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IFERROR(__xludf.DUMMYFUNCTION("IMPORTRANGE(""https://docs.google.com/spreadsheets/d/1XL5vhW3sbDhbH9Cz0tuDiY8C3ctxq1tqvaCgkFb8cCA/edit?usp=sharing"",""กาฬสินธุ์!L460"")"),0)</f>
        <v>0</v>
      </c>
      <c r="M565" s="172"/>
      <c r="N565" s="178">
        <f ca="1">IFERROR(__xludf.DUMMYFUNCTION("IMPORTRANGE(""https://docs.google.com/spreadsheets/d/1XL5vhW3sbDhbH9Cz0tuDiY8C3ctxq1tqvaCgkFb8cCA/edit?usp=sharing"",""กาฬสินธุ์!M460"")"),0)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IFERROR(__xludf.DUMMYFUNCTION("IMPORTRANGE(""https://docs.google.com/spreadsheets/d/1XL5vhW3sbDhbH9Cz0tuDiY8C3ctxq1tqvaCgkFb8cCA/edit?usp=sharing"",""กาฬสินธุ์!L461"")"),143040)</f>
        <v>143040</v>
      </c>
      <c r="M566" s="173"/>
      <c r="N566" s="178">
        <f ca="1">IFERROR(__xludf.DUMMYFUNCTION("IMPORTRANGE(""https://docs.google.com/spreadsheets/d/1XL5vhW3sbDhbH9Cz0tuDiY8C3ctxq1tqvaCgkFb8cCA/edit?usp=sharing"",""กาฬสินธุ์!M461"")"),46150)</f>
        <v>46150</v>
      </c>
      <c r="O566" s="178">
        <f t="shared" ca="1" si="122"/>
        <v>32.263702460850112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IFERROR(__xludf.DUMMYFUNCTION("IMPORTRANGE(""https://docs.google.com/spreadsheets/d/1XL5vhW3sbDhbH9Cz0tuDiY8C3ctxq1tqvaCgkFb8cCA/edit?usp=sharing"",""กาฬสินธุ์!L462"")"),0)</f>
        <v>0</v>
      </c>
      <c r="M567" s="178"/>
      <c r="N567" s="178">
        <f ca="1">IFERROR(__xludf.DUMMYFUNCTION("IMPORTRANGE(""https://docs.google.com/spreadsheets/d/1XL5vhW3sbDhbH9Cz0tuDiY8C3ctxq1tqvaCgkFb8cCA/edit?usp=sharing"",""กาฬสินธุ์!M462"")"),0)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IFERROR(__xludf.DUMMYFUNCTION("IMPORTRANGE(""https://docs.google.com/spreadsheets/d/1XL5vhW3sbDhbH9Cz0tuDiY8C3ctxq1tqvaCgkFb8cCA/edit?usp=sharing"",""กาฬสินธุ์!L463"")"),143040)</f>
        <v>143040</v>
      </c>
      <c r="M568" s="178"/>
      <c r="N568" s="178">
        <f ca="1">IFERROR(__xludf.DUMMYFUNCTION("IMPORTRANGE(""https://docs.google.com/spreadsheets/d/1XL5vhW3sbDhbH9Cz0tuDiY8C3ctxq1tqvaCgkFb8cCA/edit?usp=sharing"",""กาฬสินธุ์!M463"")"),46150)</f>
        <v>46150</v>
      </c>
      <c r="O568" s="178">
        <f t="shared" ca="1" si="122"/>
        <v>32.263702460850112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IFERROR(__xludf.DUMMYFUNCTION("IMPORTRANGE(""https://docs.google.com/spreadsheets/d/1XL5vhW3sbDhbH9Cz0tuDiY8C3ctxq1tqvaCgkFb8cCA/edit?usp=sharing"",""กาฬสินธุ์!M464"")"),0)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IFERROR(__xludf.DUMMYFUNCTION("IMPORTRANGE(""https://docs.google.com/spreadsheets/d/1XL5vhW3sbDhbH9Cz0tuDiY8C3ctxq1tqvaCgkFb8cCA/edit?usp=sharing"",""กาฬสินธุ์!M465"")"),0)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IFERROR(__xludf.DUMMYFUNCTION("IMPORTRANGE(""https://docs.google.com/spreadsheets/d/1XL5vhW3sbDhbH9Cz0tuDiY8C3ctxq1tqvaCgkFb8cCA/edit?usp=sharing"",""กาฬสินธุ์!M466"")"),31580)</f>
        <v>31580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IFERROR(__xludf.DUMMYFUNCTION("IMPORTRANGE(""https://docs.google.com/spreadsheets/d/1XL5vhW3sbDhbH9Cz0tuDiY8C3ctxq1tqvaCgkFb8cCA/edit?usp=sharing"",""กาฬสินธุ์!M467"")"),14570)</f>
        <v>14570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IFERROR(__xludf.DUMMYFUNCTION("IMPORTRANGE(""https://docs.google.com/spreadsheets/d/1XL5vhW3sbDhbH9Cz0tuDiY8C3ctxq1tqvaCgkFb8cCA/edit?usp=sharing"",""กาฬสินธุ์!I468"")"),2300)</f>
        <v>2300</v>
      </c>
      <c r="J573" s="428">
        <f ca="1">IFERROR(__xludf.DUMMYFUNCTION("IMPORTRANGE(""https://docs.google.com/spreadsheets/d/1XL5vhW3sbDhbH9Cz0tuDiY8C3ctxq1tqvaCgkFb8cCA/edit?usp=sharing"",""กาฬสินธุ์!J468"")"),1313)</f>
        <v>1313</v>
      </c>
      <c r="K573" s="211">
        <f ca="1">IF(I573&gt;0,J573*100/I573,0)</f>
        <v>57.086956521739133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IFERROR(__xludf.DUMMYFUNCTION("IMPORTRANGE(""https://docs.google.com/spreadsheets/d/1XL5vhW3sbDhbH9Cz0tuDiY8C3ctxq1tqvaCgkFb8cCA/edit?usp=sharing"",""กาฬสินธุ์!I470"")"),0)</f>
        <v>0</v>
      </c>
      <c r="J575" s="207">
        <f ca="1">IFERROR(__xludf.DUMMYFUNCTION("IMPORTRANGE(""https://docs.google.com/spreadsheets/d/1XL5vhW3sbDhbH9Cz0tuDiY8C3ctxq1tqvaCgkFb8cCA/edit?usp=sharing"",""กาฬสินธุ์!J470"")"),2)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IFERROR(__xludf.DUMMYFUNCTION("IMPORTRANGE(""https://docs.google.com/spreadsheets/d/1XL5vhW3sbDhbH9Cz0tuDiY8C3ctxq1tqvaCgkFb8cCA/edit?usp=sharing"",""กาฬสินธุ์!I471"")"),0)</f>
        <v>0</v>
      </c>
      <c r="J576" s="207">
        <f ca="1">IFERROR(__xludf.DUMMYFUNCTION("IMPORTRANGE(""https://docs.google.com/spreadsheets/d/1XL5vhW3sbDhbH9Cz0tuDiY8C3ctxq1tqvaCgkFb8cCA/edit?usp=sharing"",""กาฬสินธุ์!J471"")"),31)</f>
        <v>31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IFERROR(__xludf.DUMMYFUNCTION("IMPORTRANGE(""https://docs.google.com/spreadsheets/d/1XL5vhW3sbDhbH9Cz0tuDiY8C3ctxq1tqvaCgkFb8cCA/edit?usp=sharing"",""กาฬสินธุ์!I472"")"),0)</f>
        <v>0</v>
      </c>
      <c r="J577" s="198">
        <f ca="1">IFERROR(__xludf.DUMMYFUNCTION("IMPORTRANGE(""https://docs.google.com/spreadsheets/d/1XL5vhW3sbDhbH9Cz0tuDiY8C3ctxq1tqvaCgkFb8cCA/edit?usp=sharing"",""กาฬสินธุ์!J472"")"),1282)</f>
        <v>1282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IFERROR(__xludf.DUMMYFUNCTION("IMPORTRANGE(""https://docs.google.com/spreadsheets/d/1XL5vhW3sbDhbH9Cz0tuDiY8C3ctxq1tqvaCgkFb8cCA/edit?usp=sharing"",""กาฬสินธุ์!I473"")"),0)</f>
        <v>0</v>
      </c>
      <c r="J578" s="207">
        <f ca="1">IFERROR(__xludf.DUMMYFUNCTION("IMPORTRANGE(""https://docs.google.com/spreadsheets/d/1XL5vhW3sbDhbH9Cz0tuDiY8C3ctxq1tqvaCgkFb8cCA/edit?usp=sharing"",""กาฬสินธุ์!J473"")"),0)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IFERROR(__xludf.DUMMYFUNCTION("IMPORTRANGE(""https://docs.google.com/spreadsheets/d/1XL5vhW3sbDhbH9Cz0tuDiY8C3ctxq1tqvaCgkFb8cCA/edit?usp=sharing"",""กาฬสินธุ์!I474"")"),0)</f>
        <v>0</v>
      </c>
      <c r="J579" s="207">
        <f ca="1">IFERROR(__xludf.DUMMYFUNCTION("IMPORTRANGE(""https://docs.google.com/spreadsheets/d/1XL5vhW3sbDhbH9Cz0tuDiY8C3ctxq1tqvaCgkFb8cCA/edit?usp=sharing"",""กาฬสินธุ์!J474"")"),0)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IFERROR(__xludf.DUMMYFUNCTION("IMPORTRANGE(""https://docs.google.com/spreadsheets/d/1XL5vhW3sbDhbH9Cz0tuDiY8C3ctxq1tqvaCgkFb8cCA/edit?usp=sharing"",""กาฬสินธุ์!I475"")"),30)</f>
        <v>30</v>
      </c>
      <c r="J580" s="379">
        <f ca="1">IFERROR(__xludf.DUMMYFUNCTION("IMPORTRANGE(""https://docs.google.com/spreadsheets/d/1XL5vhW3sbDhbH9Cz0tuDiY8C3ctxq1tqvaCgkFb8cCA/edit?usp=sharing"",""กาฬสินธุ์!J475"")"),0)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IFERROR(__xludf.DUMMYFUNCTION("IMPORTRANGE(""https://docs.google.com/spreadsheets/d/1XL5vhW3sbDhbH9Cz0tuDiY8C3ctxq1tqvaCgkFb8cCA/edit?usp=sharing"",""กาฬสินธุ์!L475"")"),148830)</f>
        <v>148830</v>
      </c>
      <c r="M580" s="381"/>
      <c r="N580" s="381">
        <f ca="1">IFERROR(__xludf.DUMMYFUNCTION("IMPORTRANGE(""https://docs.google.com/spreadsheets/d/1XL5vhW3sbDhbH9Cz0tuDiY8C3ctxq1tqvaCgkFb8cCA/edit?usp=sharing"",""กาฬสินธุ์!M475"")"),0)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IFERROR(__xludf.DUMMYFUNCTION("IMPORTRANGE(""https://docs.google.com/spreadsheets/d/1XL5vhW3sbDhbH9Cz0tuDiY8C3ctxq1tqvaCgkFb8cCA/edit?usp=sharing"",""กาฬสินธุ์!L476"")"),0)</f>
        <v>0</v>
      </c>
      <c r="M581" s="172"/>
      <c r="N581" s="178">
        <f ca="1">IFERROR(__xludf.DUMMYFUNCTION("IMPORTRANGE(""https://docs.google.com/spreadsheets/d/1XL5vhW3sbDhbH9Cz0tuDiY8C3ctxq1tqvaCgkFb8cCA/edit?usp=sharing"",""กาฬสินธุ์!M476"")"),0)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IFERROR(__xludf.DUMMYFUNCTION("IMPORTRANGE(""https://docs.google.com/spreadsheets/d/1XL5vhW3sbDhbH9Cz0tuDiY8C3ctxq1tqvaCgkFb8cCA/edit?usp=sharing"",""กาฬสินธุ์!L477"")"),148830)</f>
        <v>148830</v>
      </c>
      <c r="M582" s="173"/>
      <c r="N582" s="178">
        <f ca="1">IFERROR(__xludf.DUMMYFUNCTION("IMPORTRANGE(""https://docs.google.com/spreadsheets/d/1XL5vhW3sbDhbH9Cz0tuDiY8C3ctxq1tqvaCgkFb8cCA/edit?usp=sharing"",""กาฬสินธุ์!M477"")"),0)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IFERROR(__xludf.DUMMYFUNCTION("IMPORTRANGE(""https://docs.google.com/spreadsheets/d/1XL5vhW3sbDhbH9Cz0tuDiY8C3ctxq1tqvaCgkFb8cCA/edit?usp=sharing"",""กาฬสินธุ์!L478"")"),0)</f>
        <v>0</v>
      </c>
      <c r="M583" s="178"/>
      <c r="N583" s="178">
        <f ca="1">IFERROR(__xludf.DUMMYFUNCTION("IMPORTRANGE(""https://docs.google.com/spreadsheets/d/1XL5vhW3sbDhbH9Cz0tuDiY8C3ctxq1tqvaCgkFb8cCA/edit?usp=sharing"",""กาฬสินธุ์!M478"")"),0)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IFERROR(__xludf.DUMMYFUNCTION("IMPORTRANGE(""https://docs.google.com/spreadsheets/d/1XL5vhW3sbDhbH9Cz0tuDiY8C3ctxq1tqvaCgkFb8cCA/edit?usp=sharing"",""กาฬสินธุ์!L479"")"),148830)</f>
        <v>148830</v>
      </c>
      <c r="M584" s="178"/>
      <c r="N584" s="178">
        <f ca="1">IFERROR(__xludf.DUMMYFUNCTION("IMPORTRANGE(""https://docs.google.com/spreadsheets/d/1XL5vhW3sbDhbH9Cz0tuDiY8C3ctxq1tqvaCgkFb8cCA/edit?usp=sharing"",""กาฬสินธุ์!M479"")"),0)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IFERROR(__xludf.DUMMYFUNCTION("IMPORTRANGE(""https://docs.google.com/spreadsheets/d/1XL5vhW3sbDhbH9Cz0tuDiY8C3ctxq1tqvaCgkFb8cCA/edit?usp=sharing"",""กาฬสินธุ์!M480"")"),0)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IFERROR(__xludf.DUMMYFUNCTION("IMPORTRANGE(""https://docs.google.com/spreadsheets/d/1XL5vhW3sbDhbH9Cz0tuDiY8C3ctxq1tqvaCgkFb8cCA/edit?usp=sharing"",""กาฬสินธุ์!M481"")"),0)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IFERROR(__xludf.DUMMYFUNCTION("IMPORTRANGE(""https://docs.google.com/spreadsheets/d/1XL5vhW3sbDhbH9Cz0tuDiY8C3ctxq1tqvaCgkFb8cCA/edit?usp=sharing"",""กาฬสินธุ์!M482"")"),0)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IFERROR(__xludf.DUMMYFUNCTION("IMPORTRANGE(""https://docs.google.com/spreadsheets/d/1XL5vhW3sbDhbH9Cz0tuDiY8C3ctxq1tqvaCgkFb8cCA/edit?usp=sharing"",""กาฬสินธุ์!M483"")"),0)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IFERROR(__xludf.DUMMYFUNCTION("IMPORTRANGE(""https://docs.google.com/spreadsheets/d/1XL5vhW3sbDhbH9Cz0tuDiY8C3ctxq1tqvaCgkFb8cCA/edit?usp=sharing"",""กาฬสินธุ์!I484"")"),30)</f>
        <v>30</v>
      </c>
      <c r="J589" s="197">
        <f ca="1">IFERROR(__xludf.DUMMYFUNCTION("IMPORTRANGE(""https://docs.google.com/spreadsheets/d/1XL5vhW3sbDhbH9Cz0tuDiY8C3ctxq1tqvaCgkFb8cCA/edit?usp=sharing"",""กาฬสินธุ์!J484"")"),0)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IFERROR(__xludf.DUMMYFUNCTION("IMPORTRANGE(""https://docs.google.com/spreadsheets/d/1XL5vhW3sbDhbH9Cz0tuDiY8C3ctxq1tqvaCgkFb8cCA/edit?usp=sharing"",""กาฬสินธุ์!I485"")"),0)</f>
        <v>0</v>
      </c>
      <c r="J590" s="197">
        <f ca="1">IFERROR(__xludf.DUMMYFUNCTION("IMPORTRANGE(""https://docs.google.com/spreadsheets/d/1XL5vhW3sbDhbH9Cz0tuDiY8C3ctxq1tqvaCgkFb8cCA/edit?usp=sharing"",""กาฬสินธุ์!J485"")"),0)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IFERROR(__xludf.DUMMYFUNCTION("IMPORTRANGE(""https://docs.google.com/spreadsheets/d/1XL5vhW3sbDhbH9Cz0tuDiY8C3ctxq1tqvaCgkFb8cCA/edit?usp=sharing"",""กาฬสินธุ์!I486"")"),30)</f>
        <v>30</v>
      </c>
      <c r="J591" s="197">
        <f ca="1">IFERROR(__xludf.DUMMYFUNCTION("IMPORTRANGE(""https://docs.google.com/spreadsheets/d/1XL5vhW3sbDhbH9Cz0tuDiY8C3ctxq1tqvaCgkFb8cCA/edit?usp=sharing"",""กาฬสินธุ์!J486"")"),2)</f>
        <v>2</v>
      </c>
      <c r="K591" s="171">
        <f t="shared" ca="1" si="125"/>
        <v>6.666666666666667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IFERROR(__xludf.DUMMYFUNCTION("IMPORTRANGE(""https://docs.google.com/spreadsheets/d/1XL5vhW3sbDhbH9Cz0tuDiY8C3ctxq1tqvaCgkFb8cCA/edit?usp=sharing"",""กาฬสินธุ์!I487"")"),0)</f>
        <v>0</v>
      </c>
      <c r="J592" s="197">
        <f ca="1">IFERROR(__xludf.DUMMYFUNCTION("IMPORTRANGE(""https://docs.google.com/spreadsheets/d/1XL5vhW3sbDhbH9Cz0tuDiY8C3ctxq1tqvaCgkFb8cCA/edit?usp=sharing"",""กาฬสินธุ์!J487"")"),0.96)</f>
        <v>0.96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IFERROR(__xludf.DUMMYFUNCTION("IMPORTRANGE(""https://docs.google.com/spreadsheets/d/1XL5vhW3sbDhbH9Cz0tuDiY8C3ctxq1tqvaCgkFb8cCA/edit?usp=sharing"",""กาฬสินธุ์!I488"")"),30)</f>
        <v>30</v>
      </c>
      <c r="J593" s="197">
        <f ca="1">IFERROR(__xludf.DUMMYFUNCTION("IMPORTRANGE(""https://docs.google.com/spreadsheets/d/1XL5vhW3sbDhbH9Cz0tuDiY8C3ctxq1tqvaCgkFb8cCA/edit?usp=sharing"",""กาฬสินธุ์!J488"")"),0)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IFERROR(__xludf.DUMMYFUNCTION("IMPORTRANGE(""https://docs.google.com/spreadsheets/d/1XL5vhW3sbDhbH9Cz0tuDiY8C3ctxq1tqvaCgkFb8cCA/edit?usp=sharing"",""กาฬสินธุ์!I489"")"),0)</f>
        <v>0</v>
      </c>
      <c r="J594" s="197">
        <f ca="1">IFERROR(__xludf.DUMMYFUNCTION("IMPORTRANGE(""https://docs.google.com/spreadsheets/d/1XL5vhW3sbDhbH9Cz0tuDiY8C3ctxq1tqvaCgkFb8cCA/edit?usp=sharing"",""กาฬสินธุ์!J489"")"),0)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IFERROR(__xludf.DUMMYFUNCTION("IMPORTRANGE(""https://docs.google.com/spreadsheets/d/1XL5vhW3sbDhbH9Cz0tuDiY8C3ctxq1tqvaCgkFb8cCA/edit?usp=sharing"",""กาฬสินธุ์!I490"")"),30)</f>
        <v>30</v>
      </c>
      <c r="J595" s="197">
        <f ca="1">IFERROR(__xludf.DUMMYFUNCTION("IMPORTRANGE(""https://docs.google.com/spreadsheets/d/1XL5vhW3sbDhbH9Cz0tuDiY8C3ctxq1tqvaCgkFb8cCA/edit?usp=sharing"",""กาฬสินธุ์!J490"")"),0)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IFERROR(__xludf.DUMMYFUNCTION("IMPORTRANGE(""https://docs.google.com/spreadsheets/d/1XL5vhW3sbDhbH9Cz0tuDiY8C3ctxq1tqvaCgkFb8cCA/edit?usp=sharing"",""กาฬสินธุ์!I491"")"),0)</f>
        <v>0</v>
      </c>
      <c r="J596" s="250">
        <f ca="1">IFERROR(__xludf.DUMMYFUNCTION("IMPORTRANGE(""https://docs.google.com/spreadsheets/d/1XL5vhW3sbDhbH9Cz0tuDiY8C3ctxq1tqvaCgkFb8cCA/edit?usp=sharing"",""กาฬสินธุ์!J491"")"),0)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IFERROR(__xludf.DUMMYFUNCTION("IMPORTRANGE(""https://docs.google.com/spreadsheets/d/1XL5vhW3sbDhbH9Cz0tuDiY8C3ctxq1tqvaCgkFb8cCA/edit?usp=sharing"",""กาฬสินธุ์!I492"")"),50)</f>
        <v>50</v>
      </c>
      <c r="J597" s="495">
        <f ca="1">IFERROR(__xludf.DUMMYFUNCTION("IMPORTRANGE(""https://docs.google.com/spreadsheets/d/1XL5vhW3sbDhbH9Cz0tuDiY8C3ctxq1tqvaCgkFb8cCA/edit?usp=sharing"",""กาฬสินธุ์!J492"")"),0)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IFERROR(__xludf.DUMMYFUNCTION("IMPORTRANGE(""https://docs.google.com/spreadsheets/d/1XL5vhW3sbDhbH9Cz0tuDiY8C3ctxq1tqvaCgkFb8cCA/edit?usp=sharing"",""กาฬสินธุ์!L492"")"),4550)</f>
        <v>4550</v>
      </c>
      <c r="M597" s="420"/>
      <c r="N597" s="420">
        <f ca="1">IFERROR(__xludf.DUMMYFUNCTION("IMPORTRANGE(""https://docs.google.com/spreadsheets/d/1XL5vhW3sbDhbH9Cz0tuDiY8C3ctxq1tqvaCgkFb8cCA/edit?usp=sharing"",""กาฬสินธุ์!M492"")"),1400)</f>
        <v>1400</v>
      </c>
      <c r="O597" s="420">
        <f t="shared" ref="O597:O601" ca="1" si="126">+IF(L597&gt;0,N597*100/L597,0)</f>
        <v>30.76923076923077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IFERROR(__xludf.DUMMYFUNCTION("IMPORTRANGE(""https://docs.google.com/spreadsheets/d/1XL5vhW3sbDhbH9Cz0tuDiY8C3ctxq1tqvaCgkFb8cCA/edit?usp=sharing"",""กาฬสินธุ์!L493"")"),0)</f>
        <v>0</v>
      </c>
      <c r="M598" s="172"/>
      <c r="N598" s="178">
        <f ca="1">IFERROR(__xludf.DUMMYFUNCTION("IMPORTRANGE(""https://docs.google.com/spreadsheets/d/1XL5vhW3sbDhbH9Cz0tuDiY8C3ctxq1tqvaCgkFb8cCA/edit?usp=sharing"",""กาฬสินธุ์!M493"")"),0)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IFERROR(__xludf.DUMMYFUNCTION("IMPORTRANGE(""https://docs.google.com/spreadsheets/d/1XL5vhW3sbDhbH9Cz0tuDiY8C3ctxq1tqvaCgkFb8cCA/edit?usp=sharing"",""กาฬสินธุ์!L494"")"),4550)</f>
        <v>4550</v>
      </c>
      <c r="M599" s="173"/>
      <c r="N599" s="178">
        <f ca="1">IFERROR(__xludf.DUMMYFUNCTION("IMPORTRANGE(""https://docs.google.com/spreadsheets/d/1XL5vhW3sbDhbH9Cz0tuDiY8C3ctxq1tqvaCgkFb8cCA/edit?usp=sharing"",""กาฬสินธุ์!M494"")"),1400)</f>
        <v>1400</v>
      </c>
      <c r="O599" s="178">
        <f t="shared" ca="1" si="126"/>
        <v>30.76923076923077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IFERROR(__xludf.DUMMYFUNCTION("IMPORTRANGE(""https://docs.google.com/spreadsheets/d/1XL5vhW3sbDhbH9Cz0tuDiY8C3ctxq1tqvaCgkFb8cCA/edit?usp=sharing"",""กาฬสินธุ์!L495"")"),0)</f>
        <v>0</v>
      </c>
      <c r="M600" s="178"/>
      <c r="N600" s="178">
        <f ca="1">IFERROR(__xludf.DUMMYFUNCTION("IMPORTRANGE(""https://docs.google.com/spreadsheets/d/1XL5vhW3sbDhbH9Cz0tuDiY8C3ctxq1tqvaCgkFb8cCA/edit?usp=sharing"",""กาฬสินธุ์!M495"")"),0)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IFERROR(__xludf.DUMMYFUNCTION("IMPORTRANGE(""https://docs.google.com/spreadsheets/d/1XL5vhW3sbDhbH9Cz0tuDiY8C3ctxq1tqvaCgkFb8cCA/edit?usp=sharing"",""กาฬสินธุ์!L496"")"),4550)</f>
        <v>4550</v>
      </c>
      <c r="M601" s="178"/>
      <c r="N601" s="178">
        <f ca="1">IFERROR(__xludf.DUMMYFUNCTION("IMPORTRANGE(""https://docs.google.com/spreadsheets/d/1XL5vhW3sbDhbH9Cz0tuDiY8C3ctxq1tqvaCgkFb8cCA/edit?usp=sharing"",""กาฬสินธุ์!M496"")"),1400)</f>
        <v>1400</v>
      </c>
      <c r="O601" s="178">
        <f t="shared" ca="1" si="126"/>
        <v>30.76923076923077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IFERROR(__xludf.DUMMYFUNCTION("IMPORTRANGE(""https://docs.google.com/spreadsheets/d/1XL5vhW3sbDhbH9Cz0tuDiY8C3ctxq1tqvaCgkFb8cCA/edit?usp=sharing"",""กาฬสินธุ์!M497"")"),0)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IFERROR(__xludf.DUMMYFUNCTION("IMPORTRANGE(""https://docs.google.com/spreadsheets/d/1XL5vhW3sbDhbH9Cz0tuDiY8C3ctxq1tqvaCgkFb8cCA/edit?usp=sharing"",""กาฬสินธุ์!M498"")"),0)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IFERROR(__xludf.DUMMYFUNCTION("IMPORTRANGE(""https://docs.google.com/spreadsheets/d/1XL5vhW3sbDhbH9Cz0tuDiY8C3ctxq1tqvaCgkFb8cCA/edit?usp=sharing"",""กาฬสินธุ์!M499"")"),0)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IFERROR(__xludf.DUMMYFUNCTION("IMPORTRANGE(""https://docs.google.com/spreadsheets/d/1XL5vhW3sbDhbH9Cz0tuDiY8C3ctxq1tqvaCgkFb8cCA/edit?usp=sharing"",""กาฬสินธุ์!M500"")"),1400)</f>
        <v>1400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IFERROR(__xludf.DUMMYFUNCTION("IMPORTRANGE(""https://docs.google.com/spreadsheets/d/1XL5vhW3sbDhbH9Cz0tuDiY8C3ctxq1tqvaCgkFb8cCA/edit?usp=sharing"",""กาฬสินธุ์!J502"")"),0)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IFERROR(__xludf.DUMMYFUNCTION("IMPORTRANGE(""https://docs.google.com/spreadsheets/d/1XL5vhW3sbDhbH9Cz0tuDiY8C3ctxq1tqvaCgkFb8cCA/edit?usp=sharing"",""กาฬสินธุ์!J503"")"),1)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IFERROR(__xludf.DUMMYFUNCTION("IMPORTRANGE(""https://docs.google.com/spreadsheets/d/1XL5vhW3sbDhbH9Cz0tuDiY8C3ctxq1tqvaCgkFb8cCA/edit?usp=sharing"",""กาฬสินธุ์!J166"")"),0)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IFERROR(__xludf.DUMMYFUNCTION("IMPORTRANGE(""https://docs.google.com/spreadsheets/d/1XL5vhW3sbDhbH9Cz0tuDiY8C3ctxq1tqvaCgkFb8cCA/edit?usp=sharing"",""กาฬสินธุ์!J166"")"),0)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IFERROR(__xludf.DUMMYFUNCTION("IMPORTRANGE(""https://docs.google.com/spreadsheets/d/1XL5vhW3sbDhbH9Cz0tuDiY8C3ctxq1tqvaCgkFb8cCA/edit?usp=sharing"",""กาฬสินธุ์!I506"")"),50)</f>
        <v>50</v>
      </c>
      <c r="J611" s="170">
        <f ca="1">IFERROR(__xludf.DUMMYFUNCTION("IMPORTRANGE(""https://docs.google.com/spreadsheets/d/1XL5vhW3sbDhbH9Cz0tuDiY8C3ctxq1tqvaCgkFb8cCA/edit?usp=sharing"",""กาฬสินธุ์!J506"")"),0)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IFERROR(__xludf.DUMMYFUNCTION("IMPORTRANGE(""https://docs.google.com/spreadsheets/d/1XL5vhW3sbDhbH9Cz0tuDiY8C3ctxq1tqvaCgkFb8cCA/edit?usp=sharing"",""กาฬสินธุ์!I507"")"),0)</f>
        <v>0</v>
      </c>
      <c r="J612" s="207">
        <f ca="1">IFERROR(__xludf.DUMMYFUNCTION("IMPORTRANGE(""https://docs.google.com/spreadsheets/d/1XL5vhW3sbDhbH9Cz0tuDiY8C3ctxq1tqvaCgkFb8cCA/edit?usp=sharing"",""กาฬสินธุ์!J507"")"),0)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IFERROR(__xludf.DUMMYFUNCTION("IMPORTRANGE(""https://docs.google.com/spreadsheets/d/1XL5vhW3sbDhbH9Cz0tuDiY8C3ctxq1tqvaCgkFb8cCA/edit?usp=sharing"",""กาฬสินธุ์!I508"")"),0)</f>
        <v>0</v>
      </c>
      <c r="J613" s="207">
        <f ca="1">IFERROR(__xludf.DUMMYFUNCTION("IMPORTRANGE(""https://docs.google.com/spreadsheets/d/1XL5vhW3sbDhbH9Cz0tuDiY8C3ctxq1tqvaCgkFb8cCA/edit?usp=sharing"",""กาฬสินธุ์!J508"")"),0)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IFERROR(__xludf.DUMMYFUNCTION("IMPORTRANGE(""https://docs.google.com/spreadsheets/d/1XL5vhW3sbDhbH9Cz0tuDiY8C3ctxq1tqvaCgkFb8cCA/edit?usp=sharing"",""กาฬสินธุ์!I509"")"),0)</f>
        <v>0</v>
      </c>
      <c r="J614" s="207">
        <f ca="1">IFERROR(__xludf.DUMMYFUNCTION("IMPORTRANGE(""https://docs.google.com/spreadsheets/d/1XL5vhW3sbDhbH9Cz0tuDiY8C3ctxq1tqvaCgkFb8cCA/edit?usp=sharing"",""กาฬสินธุ์!J509"")"),0)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IFERROR(__xludf.DUMMYFUNCTION("IMPORTRANGE(""https://docs.google.com/spreadsheets/d/1XL5vhW3sbDhbH9Cz0tuDiY8C3ctxq1tqvaCgkFb8cCA/edit?usp=sharing"",""กาฬสินธุ์!I510"")"),0)</f>
        <v>0</v>
      </c>
      <c r="J615" s="207">
        <f ca="1">IFERROR(__xludf.DUMMYFUNCTION("IMPORTRANGE(""https://docs.google.com/spreadsheets/d/1XL5vhW3sbDhbH9Cz0tuDiY8C3ctxq1tqvaCgkFb8cCA/edit?usp=sharing"",""กาฬสินธุ์!J510"")"),0)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IFERROR(__xludf.DUMMYFUNCTION("IMPORTRANGE(""https://docs.google.com/spreadsheets/d/1XL5vhW3sbDhbH9Cz0tuDiY8C3ctxq1tqvaCgkFb8cCA/edit?usp=sharing"",""กาฬสินธุ์!I511"")"),0)</f>
        <v>0</v>
      </c>
      <c r="J616" s="207">
        <f ca="1">IFERROR(__xludf.DUMMYFUNCTION("IMPORTRANGE(""https://docs.google.com/spreadsheets/d/1XL5vhW3sbDhbH9Cz0tuDiY8C3ctxq1tqvaCgkFb8cCA/edit?usp=sharing"",""กาฬสินธุ์!J511"")"),0)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IFERROR(__xludf.DUMMYFUNCTION("IMPORTRANGE(""https://docs.google.com/spreadsheets/d/1XL5vhW3sbDhbH9Cz0tuDiY8C3ctxq1tqvaCgkFb8cCA/edit?usp=sharing"",""กาฬสินธุ์!I512"")"),0)</f>
        <v>0</v>
      </c>
      <c r="J617" s="197">
        <f ca="1">IFERROR(__xludf.DUMMYFUNCTION("IMPORTRANGE(""https://docs.google.com/spreadsheets/d/1XL5vhW3sbDhbH9Cz0tuDiY8C3ctxq1tqvaCgkFb8cCA/edit?usp=sharing"",""กาฬสินธุ์!J512"")"),0)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IFERROR(__xludf.DUMMYFUNCTION("IMPORTRANGE(""https://docs.google.com/spreadsheets/d/1XL5vhW3sbDhbH9Cz0tuDiY8C3ctxq1tqvaCgkFb8cCA/edit?usp=sharing"",""กาฬสินธุ์!I513"")"),0)</f>
        <v>0</v>
      </c>
      <c r="J618" s="198">
        <f ca="1">IFERROR(__xludf.DUMMYFUNCTION("IMPORTRANGE(""https://docs.google.com/spreadsheets/d/1XL5vhW3sbDhbH9Cz0tuDiY8C3ctxq1tqvaCgkFb8cCA/edit?usp=sharing"",""กาฬสินธุ์!J513"")"),0)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IFERROR(__xludf.DUMMYFUNCTION("IMPORTRANGE(""https://docs.google.com/spreadsheets/d/1XL5vhW3sbDhbH9Cz0tuDiY8C3ctxq1tqvaCgkFb8cCA/edit?usp=sharing"",""กาฬสินธุ์!I514"")"),0)</f>
        <v>0</v>
      </c>
      <c r="J619" s="198">
        <f ca="1">IFERROR(__xludf.DUMMYFUNCTION("IMPORTRANGE(""https://docs.google.com/spreadsheets/d/1XL5vhW3sbDhbH9Cz0tuDiY8C3ctxq1tqvaCgkFb8cCA/edit?usp=sharing"",""กาฬสินธุ์!J514"")"),0)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IFERROR(__xludf.DUMMYFUNCTION("IMPORTRANGE(""https://docs.google.com/spreadsheets/d/1XL5vhW3sbDhbH9Cz0tuDiY8C3ctxq1tqvaCgkFb8cCA/edit?usp=sharing"",""กาฬสินธุ์!I515"")"),0)</f>
        <v>0</v>
      </c>
      <c r="J620" s="212">
        <f ca="1">IFERROR(__xludf.DUMMYFUNCTION("IMPORTRANGE(""https://docs.google.com/spreadsheets/d/1XL5vhW3sbDhbH9Cz0tuDiY8C3ctxq1tqvaCgkFb8cCA/edit?usp=sharing"",""กาฬสินธุ์!J515"")"),0)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IFERROR(__xludf.DUMMYFUNCTION("IMPORTRANGE(""https://docs.google.com/spreadsheets/d/1XL5vhW3sbDhbH9Cz0tuDiY8C3ctxq1tqvaCgkFb8cCA/edit?usp=sharing"",""กาฬสินธุ์!I516"")"),0)</f>
        <v>0</v>
      </c>
      <c r="J621" s="212">
        <f ca="1">IFERROR(__xludf.DUMMYFUNCTION("IMPORTRANGE(""https://docs.google.com/spreadsheets/d/1XL5vhW3sbDhbH9Cz0tuDiY8C3ctxq1tqvaCgkFb8cCA/edit?usp=sharing"",""กาฬสินธุ์!J516"")"),0)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IFERROR(__xludf.DUMMYFUNCTION("IMPORTRANGE(""https://docs.google.com/spreadsheets/d/1XL5vhW3sbDhbH9Cz0tuDiY8C3ctxq1tqvaCgkFb8cCA/edit?usp=sharing"",""กาฬสินธุ์!I517"")"),0)</f>
        <v>0</v>
      </c>
      <c r="J622" s="198">
        <f ca="1">IFERROR(__xludf.DUMMYFUNCTION("IMPORTRANGE(""https://docs.google.com/spreadsheets/d/1XL5vhW3sbDhbH9Cz0tuDiY8C3ctxq1tqvaCgkFb8cCA/edit?usp=sharing"",""กาฬสินธุ์!J517"")"),0)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IFERROR(__xludf.DUMMYFUNCTION("IMPORTRANGE(""https://docs.google.com/spreadsheets/d/1XL5vhW3sbDhbH9Cz0tuDiY8C3ctxq1tqvaCgkFb8cCA/edit?usp=sharing"",""กาฬสินธุ์!I518"")"),0)</f>
        <v>0</v>
      </c>
      <c r="J623" s="198">
        <f ca="1">IFERROR(__xludf.DUMMYFUNCTION("IMPORTRANGE(""https://docs.google.com/spreadsheets/d/1XL5vhW3sbDhbH9Cz0tuDiY8C3ctxq1tqvaCgkFb8cCA/edit?usp=sharing"",""กาฬสินธุ์!J518"")"),0)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IFERROR(__xludf.DUMMYFUNCTION("IMPORTRANGE(""https://docs.google.com/spreadsheets/d/1XL5vhW3sbDhbH9Cz0tuDiY8C3ctxq1tqvaCgkFb8cCA/edit?usp=sharing"",""กาฬสินธุ์!I519"")"),0)</f>
        <v>0</v>
      </c>
      <c r="J624" s="197">
        <f ca="1">IFERROR(__xludf.DUMMYFUNCTION("IMPORTRANGE(""https://docs.google.com/spreadsheets/d/1XL5vhW3sbDhbH9Cz0tuDiY8C3ctxq1tqvaCgkFb8cCA/edit?usp=sharing"",""กาฬสินธุ์!J519"")"),0)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IFERROR(__xludf.DUMMYFUNCTION("IMPORTRANGE(""https://docs.google.com/spreadsheets/d/1XL5vhW3sbDhbH9Cz0tuDiY8C3ctxq1tqvaCgkFb8cCA/edit?usp=sharing"",""กาฬสินธุ์!I520"")"),0)</f>
        <v>0</v>
      </c>
      <c r="J625" s="198">
        <f ca="1">IFERROR(__xludf.DUMMYFUNCTION("IMPORTRANGE(""https://docs.google.com/spreadsheets/d/1XL5vhW3sbDhbH9Cz0tuDiY8C3ctxq1tqvaCgkFb8cCA/edit?usp=sharing"",""กาฬสินธุ์!J520"")"),0)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IFERROR(__xludf.DUMMYFUNCTION("IMPORTRANGE(""https://docs.google.com/spreadsheets/d/1XL5vhW3sbDhbH9Cz0tuDiY8C3ctxq1tqvaCgkFb8cCA/edit?usp=sharing"",""กาฬสินธุ์!I521"")"),0)</f>
        <v>0</v>
      </c>
      <c r="J626" s="198">
        <f ca="1">IFERROR(__xludf.DUMMYFUNCTION("IMPORTRANGE(""https://docs.google.com/spreadsheets/d/1XL5vhW3sbDhbH9Cz0tuDiY8C3ctxq1tqvaCgkFb8cCA/edit?usp=sharing"",""กาฬสินธุ์!J521"")"),0)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9">
        <f ca="1">IFERROR(__xludf.DUMMYFUNCTION("IMPORTRANGE(""https://docs.google.com/spreadsheets/d/1XL5vhW3sbDhbH9Cz0tuDiY8C3ctxq1tqvaCgkFb8cCA/edit?usp=sharing"",""กาฬสินธุ์!J523"")"),812189.15)</f>
        <v>812189.15</v>
      </c>
      <c r="K628" s="350">
        <f t="shared" ref="K628:K635" ca="1" si="129">IF(I628&gt;0,J628*100/I628,0)</f>
        <v>30.222961209088805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IFERROR(__xludf.DUMMYFUNCTION("IMPORTRANGE(""https://docs.google.com/spreadsheets/d/1XL5vhW3sbDhbH9Cz0tuDiY8C3ctxq1tqvaCgkFb8cCA/edit?usp=sharing"",""กาฬสินธุ์!I524"")"),180)</f>
        <v>180</v>
      </c>
      <c r="J629" s="349">
        <f ca="1">IFERROR(__xludf.DUMMYFUNCTION("IMPORTRANGE(""https://docs.google.com/spreadsheets/d/1XL5vhW3sbDhbH9Cz0tuDiY8C3ctxq1tqvaCgkFb8cCA/edit?usp=sharing"",""กาฬสินธุ์!J524"")"),43)</f>
        <v>43</v>
      </c>
      <c r="K629" s="350">
        <f t="shared" ca="1" si="129"/>
        <v>23.888888888888889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9">
        <f ca="1">IFERROR(__xludf.DUMMYFUNCTION("IMPORTRANGE(""https://docs.google.com/spreadsheets/d/1XL5vhW3sbDhbH9Cz0tuDiY8C3ctxq1tqvaCgkFb8cCA/edit?usp=sharing"",""กาฬสินธุ์!J525"")"),1379839.06)</f>
        <v>1379839.06</v>
      </c>
      <c r="K630" s="350">
        <f t="shared" ca="1" si="129"/>
        <v>10.328067828014913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IFERROR(__xludf.DUMMYFUNCTION("IMPORTRANGE(""https://docs.google.com/spreadsheets/d/1XL5vhW3sbDhbH9Cz0tuDiY8C3ctxq1tqvaCgkFb8cCA/edit?usp=sharing"",""กาฬสินธุ์!I526"")"),620)</f>
        <v>620</v>
      </c>
      <c r="J631" s="349">
        <f ca="1">IFERROR(__xludf.DUMMYFUNCTION("IMPORTRANGE(""https://docs.google.com/spreadsheets/d/1XL5vhW3sbDhbH9Cz0tuDiY8C3ctxq1tqvaCgkFb8cCA/edit?usp=sharing"",""กาฬสินธุ์!J526"")"),144)</f>
        <v>144</v>
      </c>
      <c r="K631" s="350">
        <f t="shared" ca="1" si="129"/>
        <v>23.225806451612904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9">
        <f ca="1">IFERROR(__xludf.DUMMYFUNCTION("IMPORTRANGE(""https://docs.google.com/spreadsheets/d/1XL5vhW3sbDhbH9Cz0tuDiY8C3ctxq1tqvaCgkFb8cCA/edit?usp=sharing"",""กาฬสินธุ์!J527"")"),51924.58)</f>
        <v>51924.58</v>
      </c>
      <c r="K632" s="350">
        <f t="shared" ca="1" si="129"/>
        <v>1.9299348122401874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IFERROR(__xludf.DUMMYFUNCTION("IMPORTRANGE(""https://docs.google.com/spreadsheets/d/1XL5vhW3sbDhbH9Cz0tuDiY8C3ctxq1tqvaCgkFb8cCA/edit?usp=sharing"",""กาฬสินธุ์!I528"")"),139)</f>
        <v>139</v>
      </c>
      <c r="J633" s="349">
        <f ca="1">IFERROR(__xludf.DUMMYFUNCTION("IMPORTRANGE(""https://docs.google.com/spreadsheets/d/1XL5vhW3sbDhbH9Cz0tuDiY8C3ctxq1tqvaCgkFb8cCA/edit?usp=sharing"",""กาฬสินธุ์!J528"")"),48)</f>
        <v>48</v>
      </c>
      <c r="K633" s="350">
        <f t="shared" ca="1" si="129"/>
        <v>34.532374100719423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IFERROR(__xludf.DUMMYFUNCTION("IMPORTRANGE(""https://docs.google.com/spreadsheets/d/1XL5vhW3sbDhbH9Cz0tuDiY8C3ctxq1tqvaCgkFb8cCA/edit?usp=sharing"",""กาฬสินธุ์!I529"")"),4000000)</f>
        <v>4000000</v>
      </c>
      <c r="J634" s="349">
        <f ca="1">IFERROR(__xludf.DUMMYFUNCTION("IMPORTRANGE(""https://docs.google.com/spreadsheets/d/1XL5vhW3sbDhbH9Cz0tuDiY8C3ctxq1tqvaCgkFb8cCA/edit?usp=sharing"",""กาฬสินธุ์!J529"")"),2640000)</f>
        <v>2640000</v>
      </c>
      <c r="K634" s="350">
        <f t="shared" ca="1" si="129"/>
        <v>66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IFERROR(__xludf.DUMMYFUNCTION("IMPORTRANGE(""https://docs.google.com/spreadsheets/d/1XL5vhW3sbDhbH9Cz0tuDiY8C3ctxq1tqvaCgkFb8cCA/edit?usp=sharing"",""กาฬสินธุ์!I530"")"),135)</f>
        <v>135</v>
      </c>
      <c r="J635" s="519">
        <f ca="1">IFERROR(__xludf.DUMMYFUNCTION("IMPORTRANGE(""https://docs.google.com/spreadsheets/d/1XL5vhW3sbDhbH9Cz0tuDiY8C3ctxq1tqvaCgkFb8cCA/edit?usp=sharing"",""กาฬสินธุ์!J530"")"),56)</f>
        <v>56</v>
      </c>
      <c r="K635" s="494">
        <f t="shared" ca="1" si="129"/>
        <v>41.481481481481481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82" activePane="bottomLeft" state="frozen"/>
      <selection activeCell="I98" sqref="I98"/>
      <selection pane="bottomLeft" activeCell="P557" sqref="P557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274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8320961</v>
      </c>
      <c r="M8" s="25">
        <f t="shared" ca="1" si="0"/>
        <v>2847230</v>
      </c>
      <c r="N8" s="25">
        <f t="shared" ca="1" si="0"/>
        <v>2849096.96</v>
      </c>
      <c r="O8" s="24">
        <f t="shared" ref="O8:O16" ca="1" si="1">IF(L8&gt;0,N8*100/L8,0)</f>
        <v>34.239998961658394</v>
      </c>
      <c r="P8" s="24">
        <f t="shared" ref="P8:P16" ca="1" si="2">IF(M8&gt;0,N8*100/M8,0)</f>
        <v>100.06557109892773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8320961</v>
      </c>
      <c r="M10" s="32">
        <f t="shared" ca="1" si="4"/>
        <v>2847230</v>
      </c>
      <c r="N10" s="32">
        <f t="shared" ca="1" si="4"/>
        <v>2849096.96</v>
      </c>
      <c r="O10" s="31">
        <f t="shared" ca="1" si="1"/>
        <v>34.239998961658394</v>
      </c>
      <c r="P10" s="31">
        <f t="shared" ca="1" si="2"/>
        <v>100.06557109892773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8173961</v>
      </c>
      <c r="M12" s="40">
        <f t="shared" ca="1" si="6"/>
        <v>2847230</v>
      </c>
      <c r="N12" s="40">
        <f t="shared" ca="1" si="6"/>
        <v>2710096.96</v>
      </c>
      <c r="O12" s="40">
        <f t="shared" ca="1" si="1"/>
        <v>33.155247009375259</v>
      </c>
      <c r="P12" s="40">
        <f t="shared" ca="1" si="2"/>
        <v>95.183633215440977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2254100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5919861</v>
      </c>
      <c r="M14" s="40">
        <f t="shared" si="8"/>
        <v>0</v>
      </c>
      <c r="N14" s="40">
        <f t="shared" ca="1" si="8"/>
        <v>768212.96</v>
      </c>
      <c r="O14" s="43">
        <f t="shared" ca="1" si="1"/>
        <v>12.976874963787157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147000</v>
      </c>
      <c r="M16" s="40">
        <f t="shared" si="10"/>
        <v>0</v>
      </c>
      <c r="N16" s="40">
        <f t="shared" ca="1" si="10"/>
        <v>139000</v>
      </c>
      <c r="O16" s="52">
        <f t="shared" ca="1" si="1"/>
        <v>94.557823129251702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4975970</v>
      </c>
      <c r="M18" s="25">
        <f t="shared" ca="1" si="11"/>
        <v>2847230</v>
      </c>
      <c r="N18" s="25">
        <f t="shared" ca="1" si="11"/>
        <v>2080884</v>
      </c>
      <c r="O18" s="24">
        <f t="shared" ref="O18:O20" ca="1" si="12">IF(L18&gt;0,N18*100/L18,0)</f>
        <v>41.818660482277828</v>
      </c>
      <c r="P18" s="24">
        <f t="shared" ref="P18:P26" ca="1" si="13">IF(M18&gt;0,N18*100/M18,0)</f>
        <v>73.084506695981702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4975970</v>
      </c>
      <c r="M20" s="32">
        <f t="shared" ca="1" si="15"/>
        <v>2847230</v>
      </c>
      <c r="N20" s="32">
        <f t="shared" ca="1" si="15"/>
        <v>2080884</v>
      </c>
      <c r="O20" s="31">
        <f t="shared" ca="1" si="12"/>
        <v>41.818660482277828</v>
      </c>
      <c r="P20" s="31">
        <f t="shared" ca="1" si="13"/>
        <v>73.084506695981702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4828970</v>
      </c>
      <c r="M22" s="44">
        <f t="shared" ca="1" si="18"/>
        <v>2847230</v>
      </c>
      <c r="N22" s="43">
        <f t="shared" ca="1" si="18"/>
        <v>1941884</v>
      </c>
      <c r="O22" s="43">
        <f t="shared" ca="1" si="17"/>
        <v>40.213213169682149</v>
      </c>
      <c r="P22" s="43">
        <f t="shared" ca="1" si="13"/>
        <v>68.202568812494945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2254100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2574870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147000</v>
      </c>
      <c r="M26" s="52">
        <f t="shared" si="22"/>
        <v>0</v>
      </c>
      <c r="N26" s="52">
        <f t="shared" ca="1" si="22"/>
        <v>139000</v>
      </c>
      <c r="O26" s="52">
        <f t="shared" ca="1" si="17"/>
        <v>94.557823129251702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3344991</v>
      </c>
      <c r="M28" s="25">
        <f t="shared" si="23"/>
        <v>0</v>
      </c>
      <c r="N28" s="25">
        <f t="shared" ca="1" si="23"/>
        <v>768212.96</v>
      </c>
      <c r="O28" s="24">
        <f t="shared" ref="O28:O30" ca="1" si="24">IF(L28&gt;0,N28*100/L28,0)</f>
        <v>22.966069564910637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3344991</v>
      </c>
      <c r="M30" s="32">
        <f t="shared" si="27"/>
        <v>0</v>
      </c>
      <c r="N30" s="32">
        <f t="shared" ca="1" si="27"/>
        <v>768212.96</v>
      </c>
      <c r="O30" s="31">
        <f t="shared" ca="1" si="24"/>
        <v>22.966069564910637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3344991</v>
      </c>
      <c r="M32" s="43">
        <f t="shared" si="30"/>
        <v>0</v>
      </c>
      <c r="N32" s="43">
        <f t="shared" ca="1" si="30"/>
        <v>768212.96</v>
      </c>
      <c r="O32" s="43">
        <f t="shared" ca="1" si="29"/>
        <v>22.966069564910637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3344991</v>
      </c>
      <c r="M34" s="43">
        <f t="shared" si="32"/>
        <v>0</v>
      </c>
      <c r="N34" s="43">
        <f t="shared" ca="1" si="32"/>
        <v>768212.96</v>
      </c>
      <c r="O34" s="43">
        <f t="shared" ca="1" si="29"/>
        <v>22.966069564910637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4975970</v>
      </c>
      <c r="M37" s="57">
        <f t="shared" ca="1" si="33"/>
        <v>2847230</v>
      </c>
      <c r="N37" s="57">
        <f t="shared" ca="1" si="33"/>
        <v>2080884</v>
      </c>
      <c r="O37" s="58">
        <f t="shared" ca="1" si="29"/>
        <v>41.818660482277828</v>
      </c>
      <c r="P37" s="58">
        <f t="shared" ca="1" si="25"/>
        <v>73.084506695981702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849100</v>
      </c>
      <c r="M41" s="81">
        <f t="shared" ca="1" si="34"/>
        <v>424500</v>
      </c>
      <c r="N41" s="81">
        <f t="shared" ca="1" si="34"/>
        <v>341756</v>
      </c>
      <c r="O41" s="80">
        <f t="shared" ref="O41:O43" ca="1" si="35">IF(L41&gt;0,N41*100/L41,0)</f>
        <v>40.24920504063126</v>
      </c>
      <c r="P41" s="80">
        <f t="shared" ref="P41:P43" ca="1" si="36">IF(M41&gt;0,N41*100/M41,0)</f>
        <v>80.507891637220254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849100</v>
      </c>
      <c r="M43" s="81">
        <f t="shared" ca="1" si="38"/>
        <v>424500</v>
      </c>
      <c r="N43" s="81">
        <f t="shared" ca="1" si="38"/>
        <v>341756</v>
      </c>
      <c r="O43" s="80">
        <f t="shared" ca="1" si="35"/>
        <v>40.24920504063126</v>
      </c>
      <c r="P43" s="80">
        <f t="shared" ca="1" si="36"/>
        <v>80.507891637220254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849100</v>
      </c>
      <c r="M45" s="93">
        <f ca="1">IFERROR(__xludf.DUMMYFUNCTION("IMPORTRANGE(""https://docs.google.com/spreadsheets/d/1Yj_ptqi66GCucihVvJfMjLAmec39IyEx_6qawtMGysU/edit?usp=sharing"",""สบก!Q56"")"),424500)</f>
        <v>424500</v>
      </c>
      <c r="N45" s="93">
        <f ca="1">IFERROR(__xludf.DUMMYFUNCTION("IMPORTRANGE(""https://docs.google.com/spreadsheets/d/1Yj_ptqi66GCucihVvJfMjLAmec39IyEx_6qawtMGysU/edit?usp=sharing"",""สบก!R56"")"),341756)</f>
        <v>341756</v>
      </c>
      <c r="O45" s="94">
        <f ca="1">IF(L45&gt;0,N45*100/L45,0)</f>
        <v>40.24920504063126</v>
      </c>
      <c r="P45" s="94">
        <f ca="1">IF(M45&gt;0,N45*100/M45,0)</f>
        <v>80.507891637220254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IFERROR(__xludf.DUMMYFUNCTION("IMPORTRANGE(""https://docs.google.com/spreadsheets/d/1Yj_ptqi66GCucihVvJfMjLAmec39IyEx_6qawtMGysU/edit?usp=sharing"",""สบก!M56"")"),849100)</f>
        <v>849100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IFERROR(__xludf.DUMMYFUNCTION("IMPORTRANGE(""https://docs.google.com/spreadsheets/d/1Yj_ptqi66GCucihVvJfMjLAmec39IyEx_6qawtMGysU/edit?usp=sharing"",""สบก!N56"")"),0)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IFERROR(__xludf.DUMMYFUNCTION("IMPORTRANGE(""https://docs.google.com/spreadsheets/d/1Yj_ptqi66GCucihVvJfMjLAmec39IyEx_6qawtMGysU/edit?usp=sharing"",""สบก!O56"")"),0)</f>
        <v>0</v>
      </c>
      <c r="M49" s="103"/>
      <c r="N49" s="93">
        <f ca="1">IFERROR(__xludf.DUMMYFUNCTION("IMPORTRANGE(""https://docs.google.com/spreadsheets/d/1Yj_ptqi66GCucihVvJfMjLAmec39IyEx_6qawtMGysU/edit?usp=sharing"",""สบก!S56"")"),0)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630000</v>
      </c>
      <c r="M53" s="127">
        <f t="shared" ca="1" si="39"/>
        <v>332640</v>
      </c>
      <c r="N53" s="127">
        <f t="shared" ca="1" si="39"/>
        <v>252724</v>
      </c>
      <c r="O53" s="126">
        <f t="shared" ref="O53:O55" ca="1" si="40">IF(L53&gt;0,N53*100/L53,0)</f>
        <v>40.114920634920637</v>
      </c>
      <c r="P53" s="126">
        <f t="shared" ref="P53:P55" ca="1" si="41">IF(M53&gt;0,N53*100/M53,0)</f>
        <v>75.975228475228477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630000</v>
      </c>
      <c r="M55" s="127">
        <f t="shared" ca="1" si="43"/>
        <v>332640</v>
      </c>
      <c r="N55" s="127">
        <f t="shared" ca="1" si="43"/>
        <v>252724</v>
      </c>
      <c r="O55" s="126">
        <f t="shared" ca="1" si="40"/>
        <v>40.114920634920637</v>
      </c>
      <c r="P55" s="126">
        <f t="shared" ca="1" si="41"/>
        <v>75.975228475228477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630000</v>
      </c>
      <c r="M57" s="93">
        <f ca="1">IFERROR(__xludf.DUMMYFUNCTION("IMPORTRANGE(""https://docs.google.com/spreadsheets/d/1Yj_ptqi66GCucihVvJfMjLAmec39IyEx_6qawtMGysU/edit?usp=sharing"",""สบก!Z56"")"),332640)</f>
        <v>332640</v>
      </c>
      <c r="N57" s="93">
        <f ca="1">IFERROR(__xludf.DUMMYFUNCTION("IMPORTRANGE(""https://docs.google.com/spreadsheets/d/1Yj_ptqi66GCucihVvJfMjLAmec39IyEx_6qawtMGysU/edit?usp=sharing"",""สบก!AA56"")"),252724)</f>
        <v>252724</v>
      </c>
      <c r="O57" s="94">
        <f ca="1">IF(L57&gt;0,N57*100/L57,0)</f>
        <v>40.114920634920637</v>
      </c>
      <c r="P57" s="94">
        <f ca="1">IF(M57&gt;0,N57*100/M57,0)</f>
        <v>75.975228475228477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IFERROR(__xludf.DUMMYFUNCTION("IMPORTRANGE(""https://docs.google.com/spreadsheets/d/1Yj_ptqi66GCucihVvJfMjLAmec39IyEx_6qawtMGysU/edit?usp=sharing"",""สบก!V56"")"),630000)</f>
        <v>630000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IFERROR(__xludf.DUMMYFUNCTION("IMPORTRANGE(""https://docs.google.com/spreadsheets/d/1Yj_ptqi66GCucihVvJfMjLAmec39IyEx_6qawtMGysU/edit?usp=sharing"",""สบก!W56"")"),0)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IFERROR(__xludf.DUMMYFUNCTION("IMPORTRANGE(""https://docs.google.com/spreadsheets/d/1Yj_ptqi66GCucihVvJfMjLAmec39IyEx_6qawtMGysU/edit?usp=sharing"",""สบก!X56"")"),0)</f>
        <v>0</v>
      </c>
      <c r="M61" s="103"/>
      <c r="N61" s="93">
        <f ca="1">IFERROR(__xludf.DUMMYFUNCTION("IMPORTRANGE(""https://docs.google.com/spreadsheets/d/1Yj_ptqi66GCucihVvJfMjLAmec39IyEx_6qawtMGysU/edit?usp=sharing"",""สบก!AB56"")"),0)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IFERROR(__xludf.DUMMYFUNCTION("IMPORTRANGE(""https://docs.google.com/spreadsheets/d/1XL5vhW3sbDhbH9Cz0tuDiY8C3ctxq1tqvaCgkFb8cCA/edit?usp=sharing"",""อุดรธานี!I9"")"),1)</f>
        <v>1</v>
      </c>
      <c r="J64" s="148">
        <f ca="1">IFERROR(__xludf.DUMMYFUNCTION("IMPORTRANGE(""https://docs.google.com/spreadsheets/d/1XL5vhW3sbDhbH9Cz0tuDiY8C3ctxq1tqvaCgkFb8cCA/edit?usp=sharing"",""อุดรธานี!J9"")"),1)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IFERROR(__xludf.DUMMYFUNCTION("IMPORTRANGE(""https://docs.google.com/spreadsheets/d/1XL5vhW3sbDhbH9Cz0tuDiY8C3ctxq1tqvaCgkFb8cCA/edit?usp=sharing"",""อุดรธานี!I10"")"),70)</f>
        <v>70</v>
      </c>
      <c r="J65" s="148">
        <f ca="1">IFERROR(__xludf.DUMMYFUNCTION("IMPORTRANGE(""https://docs.google.com/spreadsheets/d/1XL5vhW3sbDhbH9Cz0tuDiY8C3ctxq1tqvaCgkFb8cCA/edit?usp=sharing"",""อุดรธานี!J10"")"),70)</f>
        <v>70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1059000</v>
      </c>
      <c r="M66" s="158">
        <f t="shared" ca="1" si="45"/>
        <v>566120</v>
      </c>
      <c r="N66" s="158">
        <f t="shared" ca="1" si="45"/>
        <v>394278</v>
      </c>
      <c r="O66" s="157">
        <f t="shared" ref="O66:O68" ca="1" si="46">IF(L66&gt;0,N66*100/L66,0)</f>
        <v>37.231161473087816</v>
      </c>
      <c r="P66" s="157">
        <f t="shared" ref="P66:P68" ca="1" si="47">IF(M66&gt;0,N66*100/M66,0)</f>
        <v>69.645658164346784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1059000</v>
      </c>
      <c r="M68" s="163">
        <f t="shared" ca="1" si="49"/>
        <v>566120</v>
      </c>
      <c r="N68" s="163">
        <f t="shared" ca="1" si="49"/>
        <v>394278</v>
      </c>
      <c r="O68" s="162">
        <f t="shared" ca="1" si="46"/>
        <v>37.231161473087816</v>
      </c>
      <c r="P68" s="162">
        <f t="shared" ca="1" si="47"/>
        <v>69.645658164346784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1059000</v>
      </c>
      <c r="M70" s="176">
        <f ca="1">IFERROR(__xludf.DUMMYFUNCTION("IMPORTRANGE(""https://docs.google.com/spreadsheets/d/1Yj_ptqi66GCucihVvJfMjLAmec39IyEx_6qawtMGysU/edit?usp=sharing"",""สบก!AI56"")"),566120)</f>
        <v>566120</v>
      </c>
      <c r="N70" s="177">
        <f ca="1">IFERROR(__xludf.DUMMYFUNCTION("IMPORTRANGE(""https://docs.google.com/spreadsheets/d/1Yj_ptqi66GCucihVvJfMjLAmec39IyEx_6qawtMGysU/edit?usp=sharing"",""สบก!AJ56"")"),394278)</f>
        <v>394278</v>
      </c>
      <c r="O70" s="178">
        <f ca="1">IF(L70&gt;0,N70*100/L70,0)</f>
        <v>37.231161473087816</v>
      </c>
      <c r="P70" s="178">
        <f ca="1">IF(M70&gt;0,N70*100/M70,0)</f>
        <v>69.645658164346784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IFERROR(__xludf.DUMMYFUNCTION("IMPORTRANGE(""https://docs.google.com/spreadsheets/d/1Yj_ptqi66GCucihVvJfMjLAmec39IyEx_6qawtMGysU/edit?usp=sharing"",""สบก!AE56"")"),469000)</f>
        <v>469000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IFERROR(__xludf.DUMMYFUNCTION("IMPORTRANGE(""https://docs.google.com/spreadsheets/d/1Yj_ptqi66GCucihVvJfMjLAmec39IyEx_6qawtMGysU/edit?usp=sharing"",""สบก!AF56"")"),590000)</f>
        <v>590000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IFERROR(__xludf.DUMMYFUNCTION("IMPORTRANGE(""https://docs.google.com/spreadsheets/d/1Yj_ptqi66GCucihVvJfMjLAmec39IyEx_6qawtMGysU/edit?usp=sharing"",""สบก!AG56"")"),0)</f>
        <v>0</v>
      </c>
      <c r="M74" s="103"/>
      <c r="N74" s="93">
        <f ca="1">IFERROR(__xludf.DUMMYFUNCTION("IMPORTRANGE(""https://docs.google.com/spreadsheets/d/1Yj_ptqi66GCucihVvJfMjLAmec39IyEx_6qawtMGysU/edit?usp=sharing"",""สบก!AK56"")"),0)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IFERROR(__xludf.DUMMYFUNCTION("IMPORTRANGE(""https://docs.google.com/spreadsheets/d/1XL5vhW3sbDhbH9Cz0tuDiY8C3ctxq1tqvaCgkFb8cCA/edit?usp=sharing"",""อุดรธานี!J16"")"),0)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IFERROR(__xludf.DUMMYFUNCTION("IMPORTRANGE(""https://docs.google.com/spreadsheets/d/1XL5vhW3sbDhbH9Cz0tuDiY8C3ctxq1tqvaCgkFb8cCA/edit?usp=sharing"",""อุดรธานี!J17"")"),1)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IFERROR(__xludf.DUMMYFUNCTION("IMPORTRANGE(""https://docs.google.com/spreadsheets/d/1XL5vhW3sbDhbH9Cz0tuDiY8C3ctxq1tqvaCgkFb8cCA/edit?usp=sharing"",""อุดรธานี!J18"")"),1)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IFERROR(__xludf.DUMMYFUNCTION("IMPORTRANGE(""https://docs.google.com/spreadsheets/d/1XL5vhW3sbDhbH9Cz0tuDiY8C3ctxq1tqvaCgkFb8cCA/edit?usp=sharing"",""อุดรธานี!J19"")"),1)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IFERROR(__xludf.DUMMYFUNCTION("IMPORTRANGE(""https://docs.google.com/spreadsheets/d/1XL5vhW3sbDhbH9Cz0tuDiY8C3ctxq1tqvaCgkFb8cCA/edit?usp=sharing"",""อุดรธานี!I20"")"),1)</f>
        <v>1</v>
      </c>
      <c r="J80" s="210">
        <f ca="1">IFERROR(__xludf.DUMMYFUNCTION("IMPORTRANGE(""https://docs.google.com/spreadsheets/d/1XL5vhW3sbDhbH9Cz0tuDiY8C3ctxq1tqvaCgkFb8cCA/edit?usp=sharing"",""อุดรธานี!J20"")"),1)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IFERROR(__xludf.DUMMYFUNCTION("IMPORTRANGE(""https://docs.google.com/spreadsheets/d/1XL5vhW3sbDhbH9Cz0tuDiY8C3ctxq1tqvaCgkFb8cCA/edit?usp=sharing"",""อุดรธานี!I21"")"),70)</f>
        <v>70</v>
      </c>
      <c r="J81" s="210">
        <f ca="1">IFERROR(__xludf.DUMMYFUNCTION("IMPORTRANGE(""https://docs.google.com/spreadsheets/d/1XL5vhW3sbDhbH9Cz0tuDiY8C3ctxq1tqvaCgkFb8cCA/edit?usp=sharing"",""อุดรธานี!J21"")"),70)</f>
        <v>70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IFERROR(__xludf.DUMMYFUNCTION("IMPORTRANGE(""https://docs.google.com/spreadsheets/d/1XL5vhW3sbDhbH9Cz0tuDiY8C3ctxq1tqvaCgkFb8cCA/edit?usp=sharing"",""อุดรธานี!I22"")"),1)</f>
        <v>1</v>
      </c>
      <c r="J82" s="213">
        <f ca="1">IFERROR(__xludf.DUMMYFUNCTION("IMPORTRANGE(""https://docs.google.com/spreadsheets/d/1XL5vhW3sbDhbH9Cz0tuDiY8C3ctxq1tqvaCgkFb8cCA/edit?usp=sharing"",""อุดรธานี!J22"")"),1)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IFERROR(__xludf.DUMMYFUNCTION("IMPORTRANGE(""https://docs.google.com/spreadsheets/d/1XL5vhW3sbDhbH9Cz0tuDiY8C3ctxq1tqvaCgkFb8cCA/edit?usp=sharing"",""อุดรธานี!I23"")"),70)</f>
        <v>70</v>
      </c>
      <c r="J83" s="213">
        <f ca="1">IFERROR(__xludf.DUMMYFUNCTION("IMPORTRANGE(""https://docs.google.com/spreadsheets/d/1XL5vhW3sbDhbH9Cz0tuDiY8C3ctxq1tqvaCgkFb8cCA/edit?usp=sharing"",""อุดรธานี!J23"")"),70)</f>
        <v>70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IFERROR(__xludf.DUMMYFUNCTION("IMPORTRANGE(""https://docs.google.com/spreadsheets/d/1XL5vhW3sbDhbH9Cz0tuDiY8C3ctxq1tqvaCgkFb8cCA/edit?usp=sharing"",""อุดรธานี!I24"")"),0)</f>
        <v>0</v>
      </c>
      <c r="J84" s="198">
        <f ca="1">IFERROR(__xludf.DUMMYFUNCTION("IMPORTRANGE(""https://docs.google.com/spreadsheets/d/1XL5vhW3sbDhbH9Cz0tuDiY8C3ctxq1tqvaCgkFb8cCA/edit?usp=sharing"",""อุดรธานี!J24"")"),0)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IFERROR(__xludf.DUMMYFUNCTION("IMPORTRANGE(""https://docs.google.com/spreadsheets/d/1XL5vhW3sbDhbH9Cz0tuDiY8C3ctxq1tqvaCgkFb8cCA/edit?usp=sharing"",""อุดรธานี!I25"")"),0)</f>
        <v>0</v>
      </c>
      <c r="J85" s="198">
        <f ca="1">IFERROR(__xludf.DUMMYFUNCTION("IMPORTRANGE(""https://docs.google.com/spreadsheets/d/1XL5vhW3sbDhbH9Cz0tuDiY8C3ctxq1tqvaCgkFb8cCA/edit?usp=sharing"",""อุดรธานี!J25"")"),0)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IFERROR(__xludf.DUMMYFUNCTION("IMPORTRANGE(""https://docs.google.com/spreadsheets/d/1XL5vhW3sbDhbH9Cz0tuDiY8C3ctxq1tqvaCgkFb8cCA/edit?usp=sharing"",""อุดรธานี!I26"")"),0)</f>
        <v>0</v>
      </c>
      <c r="J86" s="213">
        <f ca="1">IFERROR(__xludf.DUMMYFUNCTION("IMPORTRANGE(""https://docs.google.com/spreadsheets/d/1XL5vhW3sbDhbH9Cz0tuDiY8C3ctxq1tqvaCgkFb8cCA/edit?usp=sharing"",""อุดรธานี!J26"")"),0)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IFERROR(__xludf.DUMMYFUNCTION("IMPORTRANGE(""https://docs.google.com/spreadsheets/d/1XL5vhW3sbDhbH9Cz0tuDiY8C3ctxq1tqvaCgkFb8cCA/edit?usp=sharing"",""อุดรธานี!I27"")"),0)</f>
        <v>0</v>
      </c>
      <c r="J87" s="213">
        <f ca="1">IFERROR(__xludf.DUMMYFUNCTION("IMPORTRANGE(""https://docs.google.com/spreadsheets/d/1XL5vhW3sbDhbH9Cz0tuDiY8C3ctxq1tqvaCgkFb8cCA/edit?usp=sharing"",""อุดรธานี!J27"")"),0)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IFERROR(__xludf.DUMMYFUNCTION("IMPORTRANGE(""https://docs.google.com/spreadsheets/d/1XL5vhW3sbDhbH9Cz0tuDiY8C3ctxq1tqvaCgkFb8cCA/edit?usp=sharing"",""อุดรธานี!I28"")"),70)</f>
        <v>70</v>
      </c>
      <c r="J88" s="213">
        <f ca="1">IFERROR(__xludf.DUMMYFUNCTION("IMPORTRANGE(""https://docs.google.com/spreadsheets/d/1XL5vhW3sbDhbH9Cz0tuDiY8C3ctxq1tqvaCgkFb8cCA/edit?usp=sharing"",""อุดรธานี!J28"")"),0)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IFERROR(__xludf.DUMMYFUNCTION("IMPORTRANGE(""https://docs.google.com/spreadsheets/d/1XL5vhW3sbDhbH9Cz0tuDiY8C3ctxq1tqvaCgkFb8cCA/edit?usp=sharing"",""อุดรธานี!J29"")"),0)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IFERROR(__xludf.DUMMYFUNCTION("IMPORTRANGE(""https://docs.google.com/spreadsheets/d/1XL5vhW3sbDhbH9Cz0tuDiY8C3ctxq1tqvaCgkFb8cCA/edit?usp=sharing"",""อุดรธานี!J30"")"),0)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IFERROR(__xludf.DUMMYFUNCTION("IMPORTRANGE(""https://docs.google.com/spreadsheets/d/1XL5vhW3sbDhbH9Cz0tuDiY8C3ctxq1tqvaCgkFb8cCA/edit?usp=sharing"",""อุดรธานี!I32"")"),0)</f>
        <v>0</v>
      </c>
      <c r="J92" s="148">
        <f ca="1">IFERROR(__xludf.DUMMYFUNCTION("IMPORTRANGE(""https://docs.google.com/spreadsheets/d/1XL5vhW3sbDhbH9Cz0tuDiY8C3ctxq1tqvaCgkFb8cCA/edit?usp=sharing"",""อุดรธานี!J32"")"),0)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IFERROR(__xludf.DUMMYFUNCTION("IMPORTRANGE(""https://docs.google.com/spreadsheets/d/1XL5vhW3sbDhbH9Cz0tuDiY8C3ctxq1tqvaCgkFb8cCA/edit?usp=sharing"",""อุดรธานี!I33"")"),0)</f>
        <v>0</v>
      </c>
      <c r="J93" s="148">
        <f ca="1">IFERROR(__xludf.DUMMYFUNCTION("IMPORTRANGE(""https://docs.google.com/spreadsheets/d/1XL5vhW3sbDhbH9Cz0tuDiY8C3ctxq1tqvaCgkFb8cCA/edit?usp=sharing"",""อุดรธานี!J33"")"),0)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IFERROR(__xludf.DUMMYFUNCTION("IMPORTRANGE(""https://docs.google.com/spreadsheets/d/1Yj_ptqi66GCucihVvJfMjLAmec39IyEx_6qawtMGysU/edit?usp=sharing"",""สบก!AR56"")"),0)</f>
        <v>0</v>
      </c>
      <c r="N98" s="177">
        <f ca="1">IFERROR(__xludf.DUMMYFUNCTION("IMPORTRANGE(""https://docs.google.com/spreadsheets/d/1Yj_ptqi66GCucihVvJfMjLAmec39IyEx_6qawtMGysU/edit?usp=sharing"",""สบก!AS56"")"),0)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IFERROR(__xludf.DUMMYFUNCTION("IMPORTRANGE(""https://docs.google.com/spreadsheets/d/1Yj_ptqi66GCucihVvJfMjLAmec39IyEx_6qawtMGysU/edit?usp=sharing"",""สบก!AN56"")"),0)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IFERROR(__xludf.DUMMYFUNCTION("IMPORTRANGE(""https://docs.google.com/spreadsheets/d/1Yj_ptqi66GCucihVvJfMjLAmec39IyEx_6qawtMGysU/edit?usp=sharing"",""สบก!AO56"")"),0)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IFERROR(__xludf.DUMMYFUNCTION("IMPORTRANGE(""https://docs.google.com/spreadsheets/d/1Yj_ptqi66GCucihVvJfMjLAmec39IyEx_6qawtMGysU/edit?usp=sharing"",""สบก!AP56"")"),0)</f>
        <v>0</v>
      </c>
      <c r="M102" s="103"/>
      <c r="N102" s="93">
        <f ca="1">IFERROR(__xludf.DUMMYFUNCTION("IMPORTRANGE(""https://docs.google.com/spreadsheets/d/1Yj_ptqi66GCucihVvJfMjLAmec39IyEx_6qawtMGysU/edit?usp=sharing"",""สบก!AT56"")"),0)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IFERROR(__xludf.DUMMYFUNCTION("IMPORTRANGE(""https://docs.google.com/spreadsheets/d/1XL5vhW3sbDhbH9Cz0tuDiY8C3ctxq1tqvaCgkFb8cCA/edit?usp=sharing"",""อุดรธานี!J39"")"),0)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IFERROR(__xludf.DUMMYFUNCTION("IMPORTRANGE(""https://docs.google.com/spreadsheets/d/1XL5vhW3sbDhbH9Cz0tuDiY8C3ctxq1tqvaCgkFb8cCA/edit?usp=sharing"",""อุดรธานี!J40"")"),0)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IFERROR(__xludf.DUMMYFUNCTION("IMPORTRANGE(""https://docs.google.com/spreadsheets/d/1XL5vhW3sbDhbH9Cz0tuDiY8C3ctxq1tqvaCgkFb8cCA/edit?usp=sharing"",""อุดรธานี!J41"")"),0)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IFERROR(__xludf.DUMMYFUNCTION("IMPORTRANGE(""https://docs.google.com/spreadsheets/d/1XL5vhW3sbDhbH9Cz0tuDiY8C3ctxq1tqvaCgkFb8cCA/edit?usp=sharing"",""อุดรธานี!J42"")"),0)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IFERROR(__xludf.DUMMYFUNCTION("IMPORTRANGE(""https://docs.google.com/spreadsheets/d/1XL5vhW3sbDhbH9Cz0tuDiY8C3ctxq1tqvaCgkFb8cCA/edit?usp=sharing"",""อุดรธานี!I43"")"),0)</f>
        <v>0</v>
      </c>
      <c r="J108" s="213">
        <f ca="1">IFERROR(__xludf.DUMMYFUNCTION("IMPORTRANGE(""https://docs.google.com/spreadsheets/d/1XL5vhW3sbDhbH9Cz0tuDiY8C3ctxq1tqvaCgkFb8cCA/edit?usp=sharing"",""อุดรธานี!J43"")"),0)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IFERROR(__xludf.DUMMYFUNCTION("IMPORTRANGE(""https://docs.google.com/spreadsheets/d/1XL5vhW3sbDhbH9Cz0tuDiY8C3ctxq1tqvaCgkFb8cCA/edit?usp=sharing"",""อุดรธานี!I44"")"),0)</f>
        <v>0</v>
      </c>
      <c r="J109" s="213">
        <f ca="1">IFERROR(__xludf.DUMMYFUNCTION("IMPORTRANGE(""https://docs.google.com/spreadsheets/d/1XL5vhW3sbDhbH9Cz0tuDiY8C3ctxq1tqvaCgkFb8cCA/edit?usp=sharing"",""อุดรธานี!J44"")"),0)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IFERROR(__xludf.DUMMYFUNCTION("IMPORTRANGE(""https://docs.google.com/spreadsheets/d/1XL5vhW3sbDhbH9Cz0tuDiY8C3ctxq1tqvaCgkFb8cCA/edit?usp=sharing"",""อุดรธานี!I45"")"),0)</f>
        <v>0</v>
      </c>
      <c r="J110" s="213">
        <f ca="1">IFERROR(__xludf.DUMMYFUNCTION("IMPORTRANGE(""https://docs.google.com/spreadsheets/d/1XL5vhW3sbDhbH9Cz0tuDiY8C3ctxq1tqvaCgkFb8cCA/edit?usp=sharing"",""อุดรธานี!J45"")"),0)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IFERROR(__xludf.DUMMYFUNCTION("IMPORTRANGE(""https://docs.google.com/spreadsheets/d/1XL5vhW3sbDhbH9Cz0tuDiY8C3ctxq1tqvaCgkFb8cCA/edit?usp=sharing"",""อุดรธานี!I46"")"),0)</f>
        <v>0</v>
      </c>
      <c r="J111" s="213">
        <f ca="1">IFERROR(__xludf.DUMMYFUNCTION("IMPORTRANGE(""https://docs.google.com/spreadsheets/d/1XL5vhW3sbDhbH9Cz0tuDiY8C3ctxq1tqvaCgkFb8cCA/edit?usp=sharing"",""อุดรธานี!J46"")"),0)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IFERROR(__xludf.DUMMYFUNCTION("IMPORTRANGE(""https://docs.google.com/spreadsheets/d/1XL5vhW3sbDhbH9Cz0tuDiY8C3ctxq1tqvaCgkFb8cCA/edit?usp=sharing"",""อุดรธานี!I47"")"),0)</f>
        <v>0</v>
      </c>
      <c r="J112" s="213">
        <f ca="1">IFERROR(__xludf.DUMMYFUNCTION("IMPORTRANGE(""https://docs.google.com/spreadsheets/d/1XL5vhW3sbDhbH9Cz0tuDiY8C3ctxq1tqvaCgkFb8cCA/edit?usp=sharing"",""อุดรธานี!J47"")"),0)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IFERROR(__xludf.DUMMYFUNCTION("IMPORTRANGE(""https://docs.google.com/spreadsheets/d/1XL5vhW3sbDhbH9Cz0tuDiY8C3ctxq1tqvaCgkFb8cCA/edit?usp=sharing"",""อุดรธานี!I48"")"),0)</f>
        <v>0</v>
      </c>
      <c r="J113" s="213">
        <f ca="1">IFERROR(__xludf.DUMMYFUNCTION("IMPORTRANGE(""https://docs.google.com/spreadsheets/d/1XL5vhW3sbDhbH9Cz0tuDiY8C3ctxq1tqvaCgkFb8cCA/edit?usp=sharing"",""อุดรธานี!J48"")"),0)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IFERROR(__xludf.DUMMYFUNCTION("IMPORTRANGE(""https://docs.google.com/spreadsheets/d/1XL5vhW3sbDhbH9Cz0tuDiY8C3ctxq1tqvaCgkFb8cCA/edit?usp=sharing"",""อุดรธานี!J49"")"),0)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IFERROR(__xludf.DUMMYFUNCTION("IMPORTRANGE(""https://docs.google.com/spreadsheets/d/1XL5vhW3sbDhbH9Cz0tuDiY8C3ctxq1tqvaCgkFb8cCA/edit?usp=sharing"",""อุดรธานี!J50"")"),0)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IFERROR(__xludf.DUMMYFUNCTION("IMPORTRANGE(""https://docs.google.com/spreadsheets/d/1XL5vhW3sbDhbH9Cz0tuDiY8C3ctxq1tqvaCgkFb8cCA/edit?usp=sharing"",""อุดรธานี!I52"")"),20)</f>
        <v>20</v>
      </c>
      <c r="J117" s="148">
        <f ca="1">IFERROR(__xludf.DUMMYFUNCTION("IMPORTRANGE(""https://docs.google.com/spreadsheets/d/1XL5vhW3sbDhbH9Cz0tuDiY8C3ctxq1tqvaCgkFb8cCA/edit?usp=sharing"",""อุดรธานี!J52"")"),1)</f>
        <v>1</v>
      </c>
      <c r="K117" s="149">
        <f ca="1">IF(I117&gt;0,J117*100/I117,0)</f>
        <v>5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21603</v>
      </c>
      <c r="O118" s="157">
        <f t="shared" ref="O118:O120" ca="1" si="59">IF(L118&gt;0,N118*100/L118,0)</f>
        <v>26.204512372634643</v>
      </c>
      <c r="P118" s="157">
        <f t="shared" ref="P118:P120" ca="1" si="60">IF(M118&gt;0,N118*100/M118,0)</f>
        <v>32.515051173991573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21603</v>
      </c>
      <c r="O120" s="162">
        <f t="shared" ca="1" si="59"/>
        <v>26.204512372634643</v>
      </c>
      <c r="P120" s="162">
        <f t="shared" ca="1" si="60"/>
        <v>32.515051173991573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IFERROR(__xludf.DUMMYFUNCTION("IMPORTRANGE(""https://docs.google.com/spreadsheets/d/1Yj_ptqi66GCucihVvJfMjLAmec39IyEx_6qawtMGysU/edit?usp=sharing"",""สบก!BA56"")"),66440)</f>
        <v>66440</v>
      </c>
      <c r="N122" s="177">
        <f ca="1">IFERROR(__xludf.DUMMYFUNCTION("IMPORTRANGE(""https://docs.google.com/spreadsheets/d/1Yj_ptqi66GCucihVvJfMjLAmec39IyEx_6qawtMGysU/edit?usp=sharing"",""สบก!BB56"")"),21603)</f>
        <v>21603</v>
      </c>
      <c r="O122" s="178">
        <f ca="1">IF(L122&gt;0,N122*100/L122,0)</f>
        <v>26.204512372634643</v>
      </c>
      <c r="P122" s="178">
        <f ca="1">IF(M122&gt;0,N122*100/M122,0)</f>
        <v>32.515051173991573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IFERROR(__xludf.DUMMYFUNCTION("IMPORTRANGE(""https://docs.google.com/spreadsheets/d/1Yj_ptqi66GCucihVvJfMjLAmec39IyEx_6qawtMGysU/edit?usp=sharing"",""สบก!AW56"")"),0)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IFERROR(__xludf.DUMMYFUNCTION("IMPORTRANGE(""https://docs.google.com/spreadsheets/d/1Yj_ptqi66GCucihVvJfMjLAmec39IyEx_6qawtMGysU/edit?usp=sharing"",""สบก!AX56"")"),82440)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IFERROR(__xludf.DUMMYFUNCTION("IMPORTRANGE(""https://docs.google.com/spreadsheets/d/1Yj_ptqi66GCucihVvJfMjLAmec39IyEx_6qawtMGysU/edit?usp=sharing"",""สบก!AY56"")"),0)</f>
        <v>0</v>
      </c>
      <c r="M126" s="103"/>
      <c r="N126" s="93">
        <f ca="1">IFERROR(__xludf.DUMMYFUNCTION("IMPORTRANGE(""https://docs.google.com/spreadsheets/d/1Yj_ptqi66GCucihVvJfMjLAmec39IyEx_6qawtMGysU/edit?usp=sharing"",""สบก!BC56"")"),0)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275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IFERROR(__xludf.DUMMYFUNCTION("IMPORTRANGE(""https://docs.google.com/spreadsheets/d/1XL5vhW3sbDhbH9Cz0tuDiY8C3ctxq1tqvaCgkFb8cCA/edit?usp=sharing"",""อุดรธานี!J58"")"),0)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IFERROR(__xludf.DUMMYFUNCTION("IMPORTRANGE(""https://docs.google.com/spreadsheets/d/1XL5vhW3sbDhbH9Cz0tuDiY8C3ctxq1tqvaCgkFb8cCA/edit?usp=sharing"",""อุดรธานี!J59"")"),1)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IFERROR(__xludf.DUMMYFUNCTION("IMPORTRANGE(""https://docs.google.com/spreadsheets/d/1XL5vhW3sbDhbH9Cz0tuDiY8C3ctxq1tqvaCgkFb8cCA/edit?usp=sharing"",""อุดรธานี!J60"")"),0)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IFERROR(__xludf.DUMMYFUNCTION("IMPORTRANGE(""https://docs.google.com/spreadsheets/d/1XL5vhW3sbDhbH9Cz0tuDiY8C3ctxq1tqvaCgkFb8cCA/edit?usp=sharing"",""อุดรธานี!J61"")"),0)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IFERROR(__xludf.DUMMYFUNCTION("IMPORTRANGE(""https://docs.google.com/spreadsheets/d/1XL5vhW3sbDhbH9Cz0tuDiY8C3ctxq1tqvaCgkFb8cCA/edit?usp=sharing"",""อุดรธานี!I62"")"),20)</f>
        <v>20</v>
      </c>
      <c r="J132" s="213">
        <f ca="1">IFERROR(__xludf.DUMMYFUNCTION("IMPORTRANGE(""https://docs.google.com/spreadsheets/d/1XL5vhW3sbDhbH9Cz0tuDiY8C3ctxq1tqvaCgkFb8cCA/edit?usp=sharing"",""อุดรธานี!J62"")"),1)</f>
        <v>1</v>
      </c>
      <c r="K132" s="233">
        <f t="shared" ref="K132:K133" ca="1" si="63">IF(I132&gt;0,J132*100/I132,0)</f>
        <v>5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IFERROR(__xludf.DUMMYFUNCTION("IMPORTRANGE(""https://docs.google.com/spreadsheets/d/1XL5vhW3sbDhbH9Cz0tuDiY8C3ctxq1tqvaCgkFb8cCA/edit?usp=sharing"",""อุดรธานี!I63"")"),20)</f>
        <v>20</v>
      </c>
      <c r="J133" s="213">
        <f ca="1">IFERROR(__xludf.DUMMYFUNCTION("IMPORTRANGE(""https://docs.google.com/spreadsheets/d/1XL5vhW3sbDhbH9Cz0tuDiY8C3ctxq1tqvaCgkFb8cCA/edit?usp=sharing"",""อุดรธานี!J63"")"),0)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IFERROR(__xludf.DUMMYFUNCTION("IMPORTRANGE(""https://docs.google.com/spreadsheets/d/1XL5vhW3sbDhbH9Cz0tuDiY8C3ctxq1tqvaCgkFb8cCA/edit?usp=sharing"",""อุดรธานี!J64"")"),0)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IFERROR(__xludf.DUMMYFUNCTION("IMPORTRANGE(""https://docs.google.com/spreadsheets/d/1XL5vhW3sbDhbH9Cz0tuDiY8C3ctxq1tqvaCgkFb8cCA/edit?usp=sharing"",""อุดรธานี!J65"")"),0)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IFERROR(__xludf.DUMMYFUNCTION("IMPORTRANGE(""https://docs.google.com/spreadsheets/d/1XL5vhW3sbDhbH9Cz0tuDiY8C3ctxq1tqvaCgkFb8cCA/edit?usp=sharing"",""อุดรธานี!I68"")"),0)</f>
        <v>0</v>
      </c>
      <c r="J138" s="276">
        <f ca="1">IFERROR(__xludf.DUMMYFUNCTION("IMPORTRANGE(""https://docs.google.com/spreadsheets/d/1XL5vhW3sbDhbH9Cz0tuDiY8C3ctxq1tqvaCgkFb8cCA/edit?usp=sharing"",""อุดรธานี!J68"")"),0)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102000</v>
      </c>
      <c r="M140" s="158">
        <f t="shared" ca="1" si="64"/>
        <v>75750</v>
      </c>
      <c r="N140" s="158">
        <f t="shared" ca="1" si="64"/>
        <v>45685</v>
      </c>
      <c r="O140" s="157">
        <f t="shared" ref="O140:O142" ca="1" si="65">IF(L140&gt;0,N140*100/L140,0)</f>
        <v>44.78921568627451</v>
      </c>
      <c r="P140" s="157">
        <f t="shared" ref="P140:P142" ca="1" si="66">IF(M140&gt;0,N140*100/M140,0)</f>
        <v>60.310231023102311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102000</v>
      </c>
      <c r="M142" s="163">
        <f t="shared" ca="1" si="68"/>
        <v>75750</v>
      </c>
      <c r="N142" s="163">
        <f t="shared" ca="1" si="68"/>
        <v>45685</v>
      </c>
      <c r="O142" s="162">
        <f t="shared" ca="1" si="65"/>
        <v>44.78921568627451</v>
      </c>
      <c r="P142" s="162">
        <f t="shared" ca="1" si="66"/>
        <v>60.310231023102311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102000</v>
      </c>
      <c r="M144" s="176">
        <f ca="1">IFERROR(__xludf.DUMMYFUNCTION("IMPORTRANGE(""https://docs.google.com/spreadsheets/d/1Yj_ptqi66GCucihVvJfMjLAmec39IyEx_6qawtMGysU/edit?usp=sharing"",""สบก!BJ56"")"),75750)</f>
        <v>75750</v>
      </c>
      <c r="N144" s="177">
        <f ca="1">IFERROR(__xludf.DUMMYFUNCTION("IMPORTRANGE(""https://docs.google.com/spreadsheets/d/1Yj_ptqi66GCucihVvJfMjLAmec39IyEx_6qawtMGysU/edit?usp=sharing"",""สบก!BK56"")"),45685)</f>
        <v>45685</v>
      </c>
      <c r="O144" s="178">
        <f ca="1">IF(L144&gt;0,N144*100/L144,0)</f>
        <v>44.78921568627451</v>
      </c>
      <c r="P144" s="178">
        <f ca="1">IF(M144&gt;0,N144*100/M144,0)</f>
        <v>60.310231023102311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IFERROR(__xludf.DUMMYFUNCTION("IMPORTRANGE(""https://docs.google.com/spreadsheets/d/1Yj_ptqi66GCucihVvJfMjLAmec39IyEx_6qawtMGysU/edit?usp=sharing"",""สบก!BF56"")"),0)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IFERROR(__xludf.DUMMYFUNCTION("IMPORTRANGE(""https://docs.google.com/spreadsheets/d/1Yj_ptqi66GCucihVvJfMjLAmec39IyEx_6qawtMGysU/edit?usp=sharing"",""สบก!BG56"")"),102000)</f>
        <v>102000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IFERROR(__xludf.DUMMYFUNCTION("IMPORTRANGE(""https://docs.google.com/spreadsheets/d/1Yj_ptqi66GCucihVvJfMjLAmec39IyEx_6qawtMGysU/edit?usp=sharing"",""สบก!BH56"")"),0)</f>
        <v>0</v>
      </c>
      <c r="M148" s="103"/>
      <c r="N148" s="93">
        <f ca="1">IFERROR(__xludf.DUMMYFUNCTION("IMPORTRANGE(""https://docs.google.com/spreadsheets/d/1Yj_ptqi66GCucihVvJfMjLAmec39IyEx_6qawtMGysU/edit?usp=sharing"",""สบก!BL56"")"),0)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IFERROR(__xludf.DUMMYFUNCTION("IMPORTRANGE(""https://docs.google.com/spreadsheets/d/1XL5vhW3sbDhbH9Cz0tuDiY8C3ctxq1tqvaCgkFb8cCA/edit?usp=sharing"",""อุดรธานี!I74"")"),4)</f>
        <v>4</v>
      </c>
      <c r="J149" s="284">
        <f ca="1">IFERROR(__xludf.DUMMYFUNCTION("IMPORTRANGE(""https://docs.google.com/spreadsheets/d/1XL5vhW3sbDhbH9Cz0tuDiY8C3ctxq1tqvaCgkFb8cCA/edit?usp=sharing"",""อุดรธานี!J74"")"),0)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IFERROR(__xludf.DUMMYFUNCTION("IMPORTRANGE(""https://docs.google.com/spreadsheets/d/1XL5vhW3sbDhbH9Cz0tuDiY8C3ctxq1tqvaCgkFb8cCA/edit?usp=sharing"",""อุดรธานี!J79"")"),1)</f>
        <v>1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IFERROR(__xludf.DUMMYFUNCTION("IMPORTRANGE(""https://docs.google.com/spreadsheets/d/1XL5vhW3sbDhbH9Cz0tuDiY8C3ctxq1tqvaCgkFb8cCA/edit?usp=sharing"",""อุดรธานี!J80"")"),0)</f>
        <v>0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IFERROR(__xludf.DUMMYFUNCTION("IMPORTRANGE(""https://docs.google.com/spreadsheets/d/1XL5vhW3sbDhbH9Cz0tuDiY8C3ctxq1tqvaCgkFb8cCA/edit?usp=sharing"",""อุดรธานี!J81"")"),0)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IFERROR(__xludf.DUMMYFUNCTION("IMPORTRANGE(""https://docs.google.com/spreadsheets/d/1XL5vhW3sbDhbH9Cz0tuDiY8C3ctxq1tqvaCgkFb8cCA/edit?usp=sharing"",""อุดรธานี!J82"")"),0)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IFERROR(__xludf.DUMMYFUNCTION("IMPORTRANGE(""https://docs.google.com/spreadsheets/d/1XL5vhW3sbDhbH9Cz0tuDiY8C3ctxq1tqvaCgkFb8cCA/edit?usp=sharing"",""อุดรธานี!I83"")"),4)</f>
        <v>4</v>
      </c>
      <c r="J158" s="198">
        <f ca="1">IFERROR(__xludf.DUMMYFUNCTION("IMPORTRANGE(""https://docs.google.com/spreadsheets/d/1XL5vhW3sbDhbH9Cz0tuDiY8C3ctxq1tqvaCgkFb8cCA/edit?usp=sharing"",""อุดรธานี!J83"")"),0)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IFERROR(__xludf.DUMMYFUNCTION("IMPORTRANGE(""https://docs.google.com/spreadsheets/d/1XL5vhW3sbDhbH9Cz0tuDiY8C3ctxq1tqvaCgkFb8cCA/edit?usp=sharing"",""อุดรธานี!J84"")"),0)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IFERROR(__xludf.DUMMYFUNCTION("IMPORTRANGE(""https://docs.google.com/spreadsheets/d/1XL5vhW3sbDhbH9Cz0tuDiY8C3ctxq1tqvaCgkFb8cCA/edit?usp=sharing"",""อุดรธานี!J85"")"),0)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IFERROR(__xludf.DUMMYFUNCTION("IMPORTRANGE(""https://docs.google.com/spreadsheets/d/1XL5vhW3sbDhbH9Cz0tuDiY8C3ctxq1tqvaCgkFb8cCA/edit?usp=sharing"",""อุดรธานี!J86"")"),0)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IFERROR(__xludf.DUMMYFUNCTION("IMPORTRANGE(""https://docs.google.com/spreadsheets/d/1XL5vhW3sbDhbH9Cz0tuDiY8C3ctxq1tqvaCgkFb8cCA/edit?usp=sharing"",""อุดรธานี!J87"")"),0)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IFERROR(__xludf.DUMMYFUNCTION("IMPORTRANGE(""https://docs.google.com/spreadsheets/d/1XL5vhW3sbDhbH9Cz0tuDiY8C3ctxq1tqvaCgkFb8cCA/edit?usp=sharing"",""อุดรธานี!J88"")"),0)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IFERROR(__xludf.DUMMYFUNCTION("IMPORTRANGE(""https://docs.google.com/spreadsheets/d/1XL5vhW3sbDhbH9Cz0tuDiY8C3ctxq1tqvaCgkFb8cCA/edit?usp=sharing"",""อุดรธานี!I89"")"),3)</f>
        <v>3</v>
      </c>
      <c r="J164" s="292">
        <f ca="1">IFERROR(__xludf.DUMMYFUNCTION("IMPORTRANGE(""https://docs.google.com/spreadsheets/d/1XL5vhW3sbDhbH9Cz0tuDiY8C3ctxq1tqvaCgkFb8cCA/edit?usp=sharing"",""อุดรธานี!J89"")"),3)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IFERROR(__xludf.DUMMYFUNCTION("IMPORTRANGE(""https://docs.google.com/spreadsheets/d/1XL5vhW3sbDhbH9Cz0tuDiY8C3ctxq1tqvaCgkFb8cCA/edit?usp=sharing"",""อุดรธานี!J94"")"),0)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IFERROR(__xludf.DUMMYFUNCTION("IMPORTRANGE(""https://docs.google.com/spreadsheets/d/1XL5vhW3sbDhbH9Cz0tuDiY8C3ctxq1tqvaCgkFb8cCA/edit?usp=sharing"",""อุดรธานี!J95"")"),1)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IFERROR(__xludf.DUMMYFUNCTION("IMPORTRANGE(""https://docs.google.com/spreadsheets/d/1XL5vhW3sbDhbH9Cz0tuDiY8C3ctxq1tqvaCgkFb8cCA/edit?usp=sharing"",""อุดรธานี!J96"")"),1)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IFERROR(__xludf.DUMMYFUNCTION("IMPORTRANGE(""https://docs.google.com/spreadsheets/d/1XL5vhW3sbDhbH9Cz0tuDiY8C3ctxq1tqvaCgkFb8cCA/edit?usp=sharing"",""อุดรธานี!J97"")"),1)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IFERROR(__xludf.DUMMYFUNCTION("IMPORTRANGE(""https://docs.google.com/spreadsheets/d/1XL5vhW3sbDhbH9Cz0tuDiY8C3ctxq1tqvaCgkFb8cCA/edit?usp=sharing"",""อุดรธานี!I98"")"),3)</f>
        <v>3</v>
      </c>
      <c r="J173" s="198">
        <f ca="1">IFERROR(__xludf.DUMMYFUNCTION("IMPORTRANGE(""https://docs.google.com/spreadsheets/d/1XL5vhW3sbDhbH9Cz0tuDiY8C3ctxq1tqvaCgkFb8cCA/edit?usp=sharing"",""อุดรธานี!J98"")"),3)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IFERROR(__xludf.DUMMYFUNCTION("IMPORTRANGE(""https://docs.google.com/spreadsheets/d/1XL5vhW3sbDhbH9Cz0tuDiY8C3ctxq1tqvaCgkFb8cCA/edit?usp=sharing"",""อุดรธานี!J99"")"),0)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IFERROR(__xludf.DUMMYFUNCTION("IMPORTRANGE(""https://docs.google.com/spreadsheets/d/1XL5vhW3sbDhbH9Cz0tuDiY8C3ctxq1tqvaCgkFb8cCA/edit?usp=sharing"",""อุดรธานี!J100"")"),0)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IFERROR(__xludf.DUMMYFUNCTION("IMPORTRANGE(""https://docs.google.com/spreadsheets/d/1XL5vhW3sbDhbH9Cz0tuDiY8C3ctxq1tqvaCgkFb8cCA/edit?usp=sharing"",""อุดรธานี!I101"")"),3)</f>
        <v>3</v>
      </c>
      <c r="J176" s="292">
        <f ca="1">IFERROR(__xludf.DUMMYFUNCTION("IMPORTRANGE(""https://docs.google.com/spreadsheets/d/1XL5vhW3sbDhbH9Cz0tuDiY8C3ctxq1tqvaCgkFb8cCA/edit?usp=sharing"",""อุดรธานี!J101"")"),0)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IFERROR(__xludf.DUMMYFUNCTION("IMPORTRANGE(""https://docs.google.com/spreadsheets/d/1XL5vhW3sbDhbH9Cz0tuDiY8C3ctxq1tqvaCgkFb8cCA/edit?usp=sharing"",""อุดรธานี!J106"")"),1)</f>
        <v>1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IFERROR(__xludf.DUMMYFUNCTION("IMPORTRANGE(""https://docs.google.com/spreadsheets/d/1XL5vhW3sbDhbH9Cz0tuDiY8C3ctxq1tqvaCgkFb8cCA/edit?usp=sharing"",""อุดรธานี!J107"")"),0)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IFERROR(__xludf.DUMMYFUNCTION("IMPORTRANGE(""https://docs.google.com/spreadsheets/d/1XL5vhW3sbDhbH9Cz0tuDiY8C3ctxq1tqvaCgkFb8cCA/edit?usp=sharing"",""อุดรธานี!J108"")"),0)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IFERROR(__xludf.DUMMYFUNCTION("IMPORTRANGE(""https://docs.google.com/spreadsheets/d/1XL5vhW3sbDhbH9Cz0tuDiY8C3ctxq1tqvaCgkFb8cCA/edit?usp=sharing"",""อุดรธานี!J109"")"),0)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IFERROR(__xludf.DUMMYFUNCTION("IMPORTRANGE(""https://docs.google.com/spreadsheets/d/1XL5vhW3sbDhbH9Cz0tuDiY8C3ctxq1tqvaCgkFb8cCA/edit?usp=sharing"",""อุดรธานี!I110"")"),3)</f>
        <v>3</v>
      </c>
      <c r="J185" s="213">
        <f ca="1">IFERROR(__xludf.DUMMYFUNCTION("IMPORTRANGE(""https://docs.google.com/spreadsheets/d/1XL5vhW3sbDhbH9Cz0tuDiY8C3ctxq1tqvaCgkFb8cCA/edit?usp=sharing"",""อุดรธานี!J110"")"),0)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IFERROR(__xludf.DUMMYFUNCTION("IMPORTRANGE(""https://docs.google.com/spreadsheets/d/1XL5vhW3sbDhbH9Cz0tuDiY8C3ctxq1tqvaCgkFb8cCA/edit?usp=sharing"",""อุดรธานี!I111"")"),3)</f>
        <v>3</v>
      </c>
      <c r="J186" s="213">
        <f ca="1">IFERROR(__xludf.DUMMYFUNCTION("IMPORTRANGE(""https://docs.google.com/spreadsheets/d/1XL5vhW3sbDhbH9Cz0tuDiY8C3ctxq1tqvaCgkFb8cCA/edit?usp=sharing"",""อุดรธานี!J111"")"),0)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IFERROR(__xludf.DUMMYFUNCTION("IMPORTRANGE(""https://docs.google.com/spreadsheets/d/1XL5vhW3sbDhbH9Cz0tuDiY8C3ctxq1tqvaCgkFb8cCA/edit?usp=sharing"",""อุดรธานี!J112"")"),0)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IFERROR(__xludf.DUMMYFUNCTION("IMPORTRANGE(""https://docs.google.com/spreadsheets/d/1XL5vhW3sbDhbH9Cz0tuDiY8C3ctxq1tqvaCgkFb8cCA/edit?usp=sharing"",""อุดรธานี!J113"")"),0)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IFERROR(__xludf.DUMMYFUNCTION("IMPORTRANGE(""https://docs.google.com/spreadsheets/d/1XL5vhW3sbDhbH9Cz0tuDiY8C3ctxq1tqvaCgkFb8cCA/edit?usp=sharing"",""อุดรธานี!I114"")"),10000)</f>
        <v>10000</v>
      </c>
      <c r="J189" s="292">
        <f ca="1">IFERROR(__xludf.DUMMYFUNCTION("IMPORTRANGE(""https://docs.google.com/spreadsheets/d/1XL5vhW3sbDhbH9Cz0tuDiY8C3ctxq1tqvaCgkFb8cCA/edit?usp=sharing"",""อุดรธานี!J114"")"),0)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IFERROR(__xludf.DUMMYFUNCTION("IMPORTRANGE(""https://docs.google.com/spreadsheets/d/1XL5vhW3sbDhbH9Cz0tuDiY8C3ctxq1tqvaCgkFb8cCA/edit?usp=sharing"",""อุดรธานี!J119"")"),1)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IFERROR(__xludf.DUMMYFUNCTION("IMPORTRANGE(""https://docs.google.com/spreadsheets/d/1XL5vhW3sbDhbH9Cz0tuDiY8C3ctxq1tqvaCgkFb8cCA/edit?usp=sharing"",""อุดรธานี!J120"")"),0)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IFERROR(__xludf.DUMMYFUNCTION("IMPORTRANGE(""https://docs.google.com/spreadsheets/d/1XL5vhW3sbDhbH9Cz0tuDiY8C3ctxq1tqvaCgkFb8cCA/edit?usp=sharing"",""อุดรธานี!J121"")"),0)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IFERROR(__xludf.DUMMYFUNCTION("IMPORTRANGE(""https://docs.google.com/spreadsheets/d/1XL5vhW3sbDhbH9Cz0tuDiY8C3ctxq1tqvaCgkFb8cCA/edit?usp=sharing"",""อุดรธานี!J122"")"),0)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IFERROR(__xludf.DUMMYFUNCTION("IMPORTRANGE(""https://docs.google.com/spreadsheets/d/1XL5vhW3sbDhbH9Cz0tuDiY8C3ctxq1tqvaCgkFb8cCA/edit?usp=sharing"",""อุดรธานี!I124"")"),10000)</f>
        <v>10000</v>
      </c>
      <c r="J199" s="198">
        <f ca="1">IFERROR(__xludf.DUMMYFUNCTION("IMPORTRANGE(""https://docs.google.com/spreadsheets/d/1XL5vhW3sbDhbH9Cz0tuDiY8C3ctxq1tqvaCgkFb8cCA/edit?usp=sharing"",""อุดรธานี!J124"")"),0)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IFERROR(__xludf.DUMMYFUNCTION("IMPORTRANGE(""https://docs.google.com/spreadsheets/d/1XL5vhW3sbDhbH9Cz0tuDiY8C3ctxq1tqvaCgkFb8cCA/edit?usp=sharing"",""อุดรธานี!I125"")"),10000)</f>
        <v>10000</v>
      </c>
      <c r="J200" s="198">
        <f ca="1">IFERROR(__xludf.DUMMYFUNCTION("IMPORTRANGE(""https://docs.google.com/spreadsheets/d/1XL5vhW3sbDhbH9Cz0tuDiY8C3ctxq1tqvaCgkFb8cCA/edit?usp=sharing"",""อุดรธานี!J125"")"),0)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IFERROR(__xludf.DUMMYFUNCTION("IMPORTRANGE(""https://docs.google.com/spreadsheets/d/1XL5vhW3sbDhbH9Cz0tuDiY8C3ctxq1tqvaCgkFb8cCA/edit?usp=sharing"",""อุดรธานี!I126"")"),0)</f>
        <v>0</v>
      </c>
      <c r="J201" s="198">
        <f ca="1">IFERROR(__xludf.DUMMYFUNCTION("IMPORTRANGE(""https://docs.google.com/spreadsheets/d/1XL5vhW3sbDhbH9Cz0tuDiY8C3ctxq1tqvaCgkFb8cCA/edit?usp=sharing"",""อุดรธานี!J126"")"),0)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IFERROR(__xludf.DUMMYFUNCTION("IMPORTRANGE(""https://docs.google.com/spreadsheets/d/1XL5vhW3sbDhbH9Cz0tuDiY8C3ctxq1tqvaCgkFb8cCA/edit?usp=sharing"",""อุดรธานี!J127"")"),0)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IFERROR(__xludf.DUMMYFUNCTION("IMPORTRANGE(""https://docs.google.com/spreadsheets/d/1XL5vhW3sbDhbH9Cz0tuDiY8C3ctxq1tqvaCgkFb8cCA/edit?usp=sharing"",""อุดรธานี!J128"")"),0)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IFERROR(__xludf.DUMMYFUNCTION("IMPORTRANGE(""https://docs.google.com/spreadsheets/d/1XL5vhW3sbDhbH9Cz0tuDiY8C3ctxq1tqvaCgkFb8cCA/edit?usp=sharing"",""อุดรธานี!I129"")"),0)</f>
        <v>0</v>
      </c>
      <c r="J204" s="292">
        <f ca="1">IFERROR(__xludf.DUMMYFUNCTION("IMPORTRANGE(""https://docs.google.com/spreadsheets/d/1XL5vhW3sbDhbH9Cz0tuDiY8C3ctxq1tqvaCgkFb8cCA/edit?usp=sharing"",""อุดรธานี!J129"")"),0)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IFERROR(__xludf.DUMMYFUNCTION("IMPORTRANGE(""https://docs.google.com/spreadsheets/d/1XL5vhW3sbDhbH9Cz0tuDiY8C3ctxq1tqvaCgkFb8cCA/edit?usp=sharing"",""อุดรธานี!J134"")"),0)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IFERROR(__xludf.DUMMYFUNCTION("IMPORTRANGE(""https://docs.google.com/spreadsheets/d/1XL5vhW3sbDhbH9Cz0tuDiY8C3ctxq1tqvaCgkFb8cCA/edit?usp=sharing"",""อุดรธานี!J135"")"),0)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IFERROR(__xludf.DUMMYFUNCTION("IMPORTRANGE(""https://docs.google.com/spreadsheets/d/1XL5vhW3sbDhbH9Cz0tuDiY8C3ctxq1tqvaCgkFb8cCA/edit?usp=sharing"",""อุดรธานี!J136"")"),0)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IFERROR(__xludf.DUMMYFUNCTION("IMPORTRANGE(""https://docs.google.com/spreadsheets/d/1XL5vhW3sbDhbH9Cz0tuDiY8C3ctxq1tqvaCgkFb8cCA/edit?usp=sharing"",""อุดรธานี!J137"")"),0)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IFERROR(__xludf.DUMMYFUNCTION("IMPORTRANGE(""https://docs.google.com/spreadsheets/d/1XL5vhW3sbDhbH9Cz0tuDiY8C3ctxq1tqvaCgkFb8cCA/edit?usp=sharing"",""อุดรธานี!I138"")"),0)</f>
        <v>0</v>
      </c>
      <c r="J213" s="213">
        <f ca="1">IFERROR(__xludf.DUMMYFUNCTION("IMPORTRANGE(""https://docs.google.com/spreadsheets/d/1XL5vhW3sbDhbH9Cz0tuDiY8C3ctxq1tqvaCgkFb8cCA/edit?usp=sharing"",""อุดรธานี!J138"")"),0)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IFERROR(__xludf.DUMMYFUNCTION("IMPORTRANGE(""https://docs.google.com/spreadsheets/d/1XL5vhW3sbDhbH9Cz0tuDiY8C3ctxq1tqvaCgkFb8cCA/edit?usp=sharing"",""อุดรธานี!I140"")"),0)</f>
        <v>0</v>
      </c>
      <c r="J215" s="213">
        <f ca="1">IFERROR(__xludf.DUMMYFUNCTION("IMPORTRANGE(""https://docs.google.com/spreadsheets/d/1XL5vhW3sbDhbH9Cz0tuDiY8C3ctxq1tqvaCgkFb8cCA/edit?usp=sharing"",""อุดรธานี!J140"")"),0)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IFERROR(__xludf.DUMMYFUNCTION("IMPORTRANGE(""https://docs.google.com/spreadsheets/d/1XL5vhW3sbDhbH9Cz0tuDiY8C3ctxq1tqvaCgkFb8cCA/edit?usp=sharing"",""อุดรธานี!I141"")"),0)</f>
        <v>0</v>
      </c>
      <c r="J216" s="213">
        <f ca="1">IFERROR(__xludf.DUMMYFUNCTION("IMPORTRANGE(""https://docs.google.com/spreadsheets/d/1XL5vhW3sbDhbH9Cz0tuDiY8C3ctxq1tqvaCgkFb8cCA/edit?usp=sharing"",""อุดรธานี!J141"")"),0)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IFERROR(__xludf.DUMMYFUNCTION("IMPORTRANGE(""https://docs.google.com/spreadsheets/d/1XL5vhW3sbDhbH9Cz0tuDiY8C3ctxq1tqvaCgkFb8cCA/edit?usp=sharing"",""อุดรธานี!J142"")"),0)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IFERROR(__xludf.DUMMYFUNCTION("IMPORTRANGE(""https://docs.google.com/spreadsheets/d/1XL5vhW3sbDhbH9Cz0tuDiY8C3ctxq1tqvaCgkFb8cCA/edit?usp=sharing"",""อุดรธานี!J143"")"),0)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IFERROR(__xludf.DUMMYFUNCTION("IMPORTRANGE(""https://docs.google.com/spreadsheets/d/1XL5vhW3sbDhbH9Cz0tuDiY8C3ctxq1tqvaCgkFb8cCA/edit?usp=sharing"",""อุดรธานี!I144"")"),14)</f>
        <v>14</v>
      </c>
      <c r="J219" s="276">
        <f ca="1">IFERROR(__xludf.DUMMYFUNCTION("IMPORTRANGE(""https://docs.google.com/spreadsheets/d/1XL5vhW3sbDhbH9Cz0tuDiY8C3ctxq1tqvaCgkFb8cCA/edit?usp=sharing"",""อุดรธานี!J144"")"),0)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IFERROR(__xludf.DUMMYFUNCTION("IMPORTRANGE(""https://docs.google.com/spreadsheets/d/1Yj_ptqi66GCucihVvJfMjLAmec39IyEx_6qawtMGysU/edit?usp=sharing"",""สบก!BS56"")"),20210)</f>
        <v>20210</v>
      </c>
      <c r="N224" s="177">
        <f ca="1">IFERROR(__xludf.DUMMYFUNCTION("IMPORTRANGE(""https://docs.google.com/spreadsheets/d/1Yj_ptqi66GCucihVvJfMjLAmec39IyEx_6qawtMGysU/edit?usp=sharing"",""สบก!BT56"")"),0)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IFERROR(__xludf.DUMMYFUNCTION("IMPORTRANGE(""https://docs.google.com/spreadsheets/d/1Yj_ptqi66GCucihVvJfMjLAmec39IyEx_6qawtMGysU/edit?usp=sharing"",""สบก!BO56"")"),0)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IFERROR(__xludf.DUMMYFUNCTION("IMPORTRANGE(""https://docs.google.com/spreadsheets/d/1Yj_ptqi66GCucihVvJfMjLAmec39IyEx_6qawtMGysU/edit?usp=sharing"",""สบก!BP56"")"),20210)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IFERROR(__xludf.DUMMYFUNCTION("IMPORTRANGE(""https://docs.google.com/spreadsheets/d/1Yj_ptqi66GCucihVvJfMjLAmec39IyEx_6qawtMGysU/edit?usp=sharing"",""สบก!BQ56"")"),0)</f>
        <v>0</v>
      </c>
      <c r="M228" s="103"/>
      <c r="N228" s="93">
        <f ca="1">IFERROR(__xludf.DUMMYFUNCTION("IMPORTRANGE(""https://docs.google.com/spreadsheets/d/1Yj_ptqi66GCucihVvJfMjLAmec39IyEx_6qawtMGysU/edit?usp=sharing"",""สบก!BU56"")"),0)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IFERROR(__xludf.DUMMYFUNCTION("IMPORTRANGE(""https://docs.google.com/spreadsheets/d/1XL5vhW3sbDhbH9Cz0tuDiY8C3ctxq1tqvaCgkFb8cCA/edit?usp=sharing"",""อุดรธานี!I149"")"),14)</f>
        <v>14</v>
      </c>
      <c r="J229" s="276">
        <f ca="1">IFERROR(__xludf.DUMMYFUNCTION("IMPORTRANGE(""https://docs.google.com/spreadsheets/d/1XL5vhW3sbDhbH9Cz0tuDiY8C3ctxq1tqvaCgkFb8cCA/edit?usp=sharing"",""อุดรธานี!J149"")"),0)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IFERROR(__xludf.DUMMYFUNCTION("IMPORTRANGE(""https://docs.google.com/spreadsheets/d/1XL5vhW3sbDhbH9Cz0tuDiY8C3ctxq1tqvaCgkFb8cCA/edit?usp=sharing"",""อุดรธานี!J151"")"),0)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IFERROR(__xludf.DUMMYFUNCTION("IMPORTRANGE(""https://docs.google.com/spreadsheets/d/1XL5vhW3sbDhbH9Cz0tuDiY8C3ctxq1tqvaCgkFb8cCA/edit?usp=sharing"",""อุดรธานี!J152"")"),1)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IFERROR(__xludf.DUMMYFUNCTION("IMPORTRANGE(""https://docs.google.com/spreadsheets/d/1XL5vhW3sbDhbH9Cz0tuDiY8C3ctxq1tqvaCgkFb8cCA/edit?usp=sharing"",""อุดรธานี!J153"")"),1)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IFERROR(__xludf.DUMMYFUNCTION("IMPORTRANGE(""https://docs.google.com/spreadsheets/d/1XL5vhW3sbDhbH9Cz0tuDiY8C3ctxq1tqvaCgkFb8cCA/edit?usp=sharing"",""อุดรธานี!J154"")"),1)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IFERROR(__xludf.DUMMYFUNCTION("IMPORTRANGE(""https://docs.google.com/spreadsheets/d/1XL5vhW3sbDhbH9Cz0tuDiY8C3ctxq1tqvaCgkFb8cCA/edit?usp=sharing"",""อุดรธานี!I155"")"),14)</f>
        <v>14</v>
      </c>
      <c r="J235" s="198">
        <f ca="1">IFERROR(__xludf.DUMMYFUNCTION("IMPORTRANGE(""https://docs.google.com/spreadsheets/d/1XL5vhW3sbDhbH9Cz0tuDiY8C3ctxq1tqvaCgkFb8cCA/edit?usp=sharing"",""อุดรธานี!J155"")"),0)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IFERROR(__xludf.DUMMYFUNCTION("IMPORTRANGE(""https://docs.google.com/spreadsheets/d/1XL5vhW3sbDhbH9Cz0tuDiY8C3ctxq1tqvaCgkFb8cCA/edit?usp=sharing"",""อุดรธานี!J156"")"),0)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IFERROR(__xludf.DUMMYFUNCTION("IMPORTRANGE(""https://docs.google.com/spreadsheets/d/1XL5vhW3sbDhbH9Cz0tuDiY8C3ctxq1tqvaCgkFb8cCA/edit?usp=sharing"",""อุดรธานี!J157"")"),0)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IFERROR(__xludf.DUMMYFUNCTION("IMPORTRANGE(""https://docs.google.com/spreadsheets/d/1XL5vhW3sbDhbH9Cz0tuDiY8C3ctxq1tqvaCgkFb8cCA/edit?usp=sharing"",""อุดรธานี!I158"")"),0)</f>
        <v>0</v>
      </c>
      <c r="J238" s="276">
        <f ca="1">IFERROR(__xludf.DUMMYFUNCTION("IMPORTRANGE(""https://docs.google.com/spreadsheets/d/1XL5vhW3sbDhbH9Cz0tuDiY8C3ctxq1tqvaCgkFb8cCA/edit?usp=sharing"",""อุดรธานี!J158"")"),0)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IFERROR(__xludf.DUMMYFUNCTION("IMPORTRANGE(""https://docs.google.com/spreadsheets/d/1XL5vhW3sbDhbH9Cz0tuDiY8C3ctxq1tqvaCgkFb8cCA/edit?usp=sharing"",""อุดรธานี!J159"")"),"")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IFERROR(__xludf.DUMMYFUNCTION("IMPORTRANGE(""https://docs.google.com/spreadsheets/d/1XL5vhW3sbDhbH9Cz0tuDiY8C3ctxq1tqvaCgkFb8cCA/edit?usp=sharing"",""อุดรธานี!J161"")"),0)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IFERROR(__xludf.DUMMYFUNCTION("IMPORTRANGE(""https://docs.google.com/spreadsheets/d/1XL5vhW3sbDhbH9Cz0tuDiY8C3ctxq1tqvaCgkFb8cCA/edit?usp=sharing"",""อุดรธานี!J162"")"),0)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IFERROR(__xludf.DUMMYFUNCTION("IMPORTRANGE(""https://docs.google.com/spreadsheets/d/1XL5vhW3sbDhbH9Cz0tuDiY8C3ctxq1tqvaCgkFb8cCA/edit?usp=sharing"",""อุดรธานี!J163"")"),0)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IFERROR(__xludf.DUMMYFUNCTION("IMPORTRANGE(""https://docs.google.com/spreadsheets/d/1XL5vhW3sbDhbH9Cz0tuDiY8C3ctxq1tqvaCgkFb8cCA/edit?usp=sharing"",""อุดรธานี!I164"")"),0)</f>
        <v>0</v>
      </c>
      <c r="J244" s="197">
        <f ca="1">IFERROR(__xludf.DUMMYFUNCTION("IMPORTRANGE(""https://docs.google.com/spreadsheets/d/1XL5vhW3sbDhbH9Cz0tuDiY8C3ctxq1tqvaCgkFb8cCA/edit?usp=sharing"",""อุดรธานี!J164"")"),0)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IFERROR(__xludf.DUMMYFUNCTION("IMPORTRANGE(""https://docs.google.com/spreadsheets/d/1XL5vhW3sbDhbH9Cz0tuDiY8C3ctxq1tqvaCgkFb8cCA/edit?usp=sharing"",""อุดรธานี!J165"")"),0)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IFERROR(__xludf.DUMMYFUNCTION("IMPORTRANGE(""https://docs.google.com/spreadsheets/d/1XL5vhW3sbDhbH9Cz0tuDiY8C3ctxq1tqvaCgkFb8cCA/edit?usp=sharing"",""อุดรธานี!J166"")"),0)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IFERROR(__xludf.DUMMYFUNCTION("IMPORTRANGE(""https://docs.google.com/spreadsheets/d/1XL5vhW3sbDhbH9Cz0tuDiY8C3ctxq1tqvaCgkFb8cCA/edit?usp=sharing"",""อุดรธานี!I169"")"),20)</f>
        <v>20</v>
      </c>
      <c r="J249" s="324">
        <f ca="1">IFERROR(__xludf.DUMMYFUNCTION("IMPORTRANGE(""https://docs.google.com/spreadsheets/d/1XL5vhW3sbDhbH9Cz0tuDiY8C3ctxq1tqvaCgkFb8cCA/edit?usp=sharing"",""อุดรธานี!J169"")"),0)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3405</v>
      </c>
      <c r="O250" s="157">
        <f t="shared" ref="O250:O252" ca="1" si="78">IF(L250&gt;0,N250*100/L250,0)</f>
        <v>4.76890756302521</v>
      </c>
      <c r="P250" s="157">
        <f t="shared" ref="P250:P252" ca="1" si="79">IF(M250&gt;0,N250*100/M250,0)</f>
        <v>9.2027027027027035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3405</v>
      </c>
      <c r="O252" s="162">
        <f t="shared" ca="1" si="78"/>
        <v>4.76890756302521</v>
      </c>
      <c r="P252" s="162">
        <f t="shared" ca="1" si="79"/>
        <v>9.2027027027027035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IFERROR(__xludf.DUMMYFUNCTION("IMPORTRANGE(""https://docs.google.com/spreadsheets/d/1Yj_ptqi66GCucihVvJfMjLAmec39IyEx_6qawtMGysU/edit?usp=sharing"",""สบก!CB56"")"),37000)</f>
        <v>37000</v>
      </c>
      <c r="N254" s="177">
        <f ca="1">IFERROR(__xludf.DUMMYFUNCTION("IMPORTRANGE(""https://docs.google.com/spreadsheets/d/1Yj_ptqi66GCucihVvJfMjLAmec39IyEx_6qawtMGysU/edit?usp=sharing"",""สบก!CC56"")"),3405)</f>
        <v>3405</v>
      </c>
      <c r="O254" s="178">
        <f ca="1">IF(L254&gt;0,N254*100/L254,0)</f>
        <v>4.76890756302521</v>
      </c>
      <c r="P254" s="178">
        <f ca="1">IF(M254&gt;0,N254*100/M254,0)</f>
        <v>9.2027027027027035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IFERROR(__xludf.DUMMYFUNCTION("IMPORTRANGE(""https://docs.google.com/spreadsheets/d/1Yj_ptqi66GCucihVvJfMjLAmec39IyEx_6qawtMGysU/edit?usp=sharing"",""สบก!BX56"")"),0)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IFERROR(__xludf.DUMMYFUNCTION("IMPORTRANGE(""https://docs.google.com/spreadsheets/d/1Yj_ptqi66GCucihVvJfMjLAmec39IyEx_6qawtMGysU/edit?usp=sharing"",""สบก!BY56"")"),71400)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IFERROR(__xludf.DUMMYFUNCTION("IMPORTRANGE(""https://docs.google.com/spreadsheets/d/1Yj_ptqi66GCucihVvJfMjLAmec39IyEx_6qawtMGysU/edit?usp=sharing"",""สบก!BZ56"")"),0)</f>
        <v>0</v>
      </c>
      <c r="M258" s="103"/>
      <c r="N258" s="93">
        <f ca="1">IFERROR(__xludf.DUMMYFUNCTION("IMPORTRANGE(""https://docs.google.com/spreadsheets/d/1Yj_ptqi66GCucihVvJfMjLAmec39IyEx_6qawtMGysU/edit?usp=sharing"",""สบก!CD56"")"),0)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IFERROR(__xludf.DUMMYFUNCTION("IMPORTRANGE(""https://docs.google.com/spreadsheets/d/1XL5vhW3sbDhbH9Cz0tuDiY8C3ctxq1tqvaCgkFb8cCA/edit?usp=sharing"",""อุดรธานี!J175"")"),0)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IFERROR(__xludf.DUMMYFUNCTION("IMPORTRANGE(""https://docs.google.com/spreadsheets/d/1XL5vhW3sbDhbH9Cz0tuDiY8C3ctxq1tqvaCgkFb8cCA/edit?usp=sharing"",""อุดรธานี!J176"")"),1)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IFERROR(__xludf.DUMMYFUNCTION("IMPORTRANGE(""https://docs.google.com/spreadsheets/d/1XL5vhW3sbDhbH9Cz0tuDiY8C3ctxq1tqvaCgkFb8cCA/edit?usp=sharing"",""อุดรธานี!J177"")"),1)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IFERROR(__xludf.DUMMYFUNCTION("IMPORTRANGE(""https://docs.google.com/spreadsheets/d/1XL5vhW3sbDhbH9Cz0tuDiY8C3ctxq1tqvaCgkFb8cCA/edit?usp=sharing"",""อุดรธานี!J178"")"),1)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IFERROR(__xludf.DUMMYFUNCTION("IMPORTRANGE(""https://docs.google.com/spreadsheets/d/1XL5vhW3sbDhbH9Cz0tuDiY8C3ctxq1tqvaCgkFb8cCA/edit?usp=sharing"",""อุดรธานี!I179"")"),1)</f>
        <v>1</v>
      </c>
      <c r="J264" s="198">
        <f ca="1">IFERROR(__xludf.DUMMYFUNCTION("IMPORTRANGE(""https://docs.google.com/spreadsheets/d/1XL5vhW3sbDhbH9Cz0tuDiY8C3ctxq1tqvaCgkFb8cCA/edit?usp=sharing"",""อุดรธานี!J179"")"),1)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IFERROR(__xludf.DUMMYFUNCTION("IMPORTRANGE(""https://docs.google.com/spreadsheets/d/1XL5vhW3sbDhbH9Cz0tuDiY8C3ctxq1tqvaCgkFb8cCA/edit?usp=sharing"",""อุดรธานี!I180"")"),20)</f>
        <v>20</v>
      </c>
      <c r="J265" s="198">
        <f ca="1">IFERROR(__xludf.DUMMYFUNCTION("IMPORTRANGE(""https://docs.google.com/spreadsheets/d/1XL5vhW3sbDhbH9Cz0tuDiY8C3ctxq1tqvaCgkFb8cCA/edit?usp=sharing"",""อุดรธานี!J180"")"),0)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IFERROR(__xludf.DUMMYFUNCTION("IMPORTRANGE(""https://docs.google.com/spreadsheets/d/1XL5vhW3sbDhbH9Cz0tuDiY8C3ctxq1tqvaCgkFb8cCA/edit?usp=sharing"",""อุดรธานี!I181"")"),20)</f>
        <v>20</v>
      </c>
      <c r="J266" s="198">
        <f ca="1">IFERROR(__xludf.DUMMYFUNCTION("IMPORTRANGE(""https://docs.google.com/spreadsheets/d/1XL5vhW3sbDhbH9Cz0tuDiY8C3ctxq1tqvaCgkFb8cCA/edit?usp=sharing"",""อุดรธานี!J181"")"),0)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IFERROR(__xludf.DUMMYFUNCTION("IMPORTRANGE(""https://docs.google.com/spreadsheets/d/1XL5vhW3sbDhbH9Cz0tuDiY8C3ctxq1tqvaCgkFb8cCA/edit?usp=sharing"",""อุดรธานี!I182"")"),1)</f>
        <v>1</v>
      </c>
      <c r="J267" s="198">
        <f ca="1">IFERROR(__xludf.DUMMYFUNCTION("IMPORTRANGE(""https://docs.google.com/spreadsheets/d/1XL5vhW3sbDhbH9Cz0tuDiY8C3ctxq1tqvaCgkFb8cCA/edit?usp=sharing"",""อุดรธานี!J182"")"),0)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IFERROR(__xludf.DUMMYFUNCTION("IMPORTRANGE(""https://docs.google.com/spreadsheets/d/1XL5vhW3sbDhbH9Cz0tuDiY8C3ctxq1tqvaCgkFb8cCA/edit?usp=sharing"",""อุดรธานี!J183"")"),0)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IFERROR(__xludf.DUMMYFUNCTION("IMPORTRANGE(""https://docs.google.com/spreadsheets/d/1XL5vhW3sbDhbH9Cz0tuDiY8C3ctxq1tqvaCgkFb8cCA/edit?usp=sharing"",""อุดรธานี!J184"")"),0)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IFERROR(__xludf.DUMMYFUNCTION("IMPORTRANGE(""https://docs.google.com/spreadsheets/d/1XL5vhW3sbDhbH9Cz0tuDiY8C3ctxq1tqvaCgkFb8cCA/edit?usp=sharing"",""อุดรธานี!I185"")"),20)</f>
        <v>20</v>
      </c>
      <c r="J270" s="324">
        <f ca="1">IFERROR(__xludf.DUMMYFUNCTION("IMPORTRANGE(""https://docs.google.com/spreadsheets/d/1XL5vhW3sbDhbH9Cz0tuDiY8C3ctxq1tqvaCgkFb8cCA/edit?usp=sharing"",""อุดรธานี!J185"")"),0)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61023</v>
      </c>
      <c r="O271" s="157">
        <f t="shared" ref="O271:O273" ca="1" si="84">IF(L271&gt;0,N271*100/L271,0)</f>
        <v>33.236928104575163</v>
      </c>
      <c r="P271" s="157">
        <f t="shared" ref="P271:P273" ca="1" si="85">IF(M271&gt;0,N271*100/M271,0)</f>
        <v>65.616129032258058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61023</v>
      </c>
      <c r="O273" s="162">
        <f t="shared" ca="1" si="84"/>
        <v>33.236928104575163</v>
      </c>
      <c r="P273" s="162">
        <f t="shared" ca="1" si="85"/>
        <v>65.616129032258058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IFERROR(__xludf.DUMMYFUNCTION("IMPORTRANGE(""https://docs.google.com/spreadsheets/d/1Yj_ptqi66GCucihVvJfMjLAmec39IyEx_6qawtMGysU/edit?usp=sharing"",""สบก!CK56"")"),93000)</f>
        <v>93000</v>
      </c>
      <c r="N275" s="177">
        <f ca="1">IFERROR(__xludf.DUMMYFUNCTION("IMPORTRANGE(""https://docs.google.com/spreadsheets/d/1Yj_ptqi66GCucihVvJfMjLAmec39IyEx_6qawtMGysU/edit?usp=sharing"",""สบก!CL56"")"),61023)</f>
        <v>61023</v>
      </c>
      <c r="O275" s="178">
        <f ca="1">IF(L275&gt;0,N275*100/L275,0)</f>
        <v>33.236928104575163</v>
      </c>
      <c r="P275" s="178">
        <f ca="1">IF(M275&gt;0,N275*100/M275,0)</f>
        <v>65.616129032258058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IFERROR(__xludf.DUMMYFUNCTION("IMPORTRANGE(""https://docs.google.com/spreadsheets/d/1Yj_ptqi66GCucihVvJfMjLAmec39IyEx_6qawtMGysU/edit?usp=sharing"",""สบก!CG56"")"),0)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IFERROR(__xludf.DUMMYFUNCTION("IMPORTRANGE(""https://docs.google.com/spreadsheets/d/1Yj_ptqi66GCucihVvJfMjLAmec39IyEx_6qawtMGysU/edit?usp=sharing"",""สบก!CH56"")"),183600)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IFERROR(__xludf.DUMMYFUNCTION("IMPORTRANGE(""https://docs.google.com/spreadsheets/d/1Yj_ptqi66GCucihVvJfMjLAmec39IyEx_6qawtMGysU/edit?usp=sharing"",""สบก!CI56"")"),0)</f>
        <v>0</v>
      </c>
      <c r="M279" s="103"/>
      <c r="N279" s="93">
        <f ca="1">IFERROR(__xludf.DUMMYFUNCTION("IMPORTRANGE(""https://docs.google.com/spreadsheets/d/1Yj_ptqi66GCucihVvJfMjLAmec39IyEx_6qawtMGysU/edit?usp=sharing"",""สบก!CM56"")"),0)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IFERROR(__xludf.DUMMYFUNCTION("IMPORTRANGE(""https://docs.google.com/spreadsheets/d/1XL5vhW3sbDhbH9Cz0tuDiY8C3ctxq1tqvaCgkFb8cCA/edit?usp=sharing"",""อุดรธานี!J191"")"),0)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IFERROR(__xludf.DUMMYFUNCTION("IMPORTRANGE(""https://docs.google.com/spreadsheets/d/1XL5vhW3sbDhbH9Cz0tuDiY8C3ctxq1tqvaCgkFb8cCA/edit?usp=sharing"",""อุดรธานี!J192"")"),1)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IFERROR(__xludf.DUMMYFUNCTION("IMPORTRANGE(""https://docs.google.com/spreadsheets/d/1XL5vhW3sbDhbH9Cz0tuDiY8C3ctxq1tqvaCgkFb8cCA/edit?usp=sharing"",""อุดรธานี!J193"")"),1)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IFERROR(__xludf.DUMMYFUNCTION("IMPORTRANGE(""https://docs.google.com/spreadsheets/d/1XL5vhW3sbDhbH9Cz0tuDiY8C3ctxq1tqvaCgkFb8cCA/edit?usp=sharing"",""อุดรธานี!J194"")"),1)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IFERROR(__xludf.DUMMYFUNCTION("IMPORTRANGE(""https://docs.google.com/spreadsheets/d/1XL5vhW3sbDhbH9Cz0tuDiY8C3ctxq1tqvaCgkFb8cCA/edit?usp=sharing"",""อุดรธานี!I195"")"),20)</f>
        <v>20</v>
      </c>
      <c r="J285" s="198">
        <f ca="1">IFERROR(__xludf.DUMMYFUNCTION("IMPORTRANGE(""https://docs.google.com/spreadsheets/d/1XL5vhW3sbDhbH9Cz0tuDiY8C3ctxq1tqvaCgkFb8cCA/edit?usp=sharing"",""อุดรธานี!J195"")"),0)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IFERROR(__xludf.DUMMYFUNCTION("IMPORTRANGE(""https://docs.google.com/spreadsheets/d/1XL5vhW3sbDhbH9Cz0tuDiY8C3ctxq1tqvaCgkFb8cCA/edit?usp=sharing"",""อุดรธานี!J196"")"),0)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IFERROR(__xludf.DUMMYFUNCTION("IMPORTRANGE(""https://docs.google.com/spreadsheets/d/1XL5vhW3sbDhbH9Cz0tuDiY8C3ctxq1tqvaCgkFb8cCA/edit?usp=sharing"",""อุดรธานี!J197"")"),0)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IFERROR(__xludf.DUMMYFUNCTION("IMPORTRANGE(""https://docs.google.com/spreadsheets/d/1XL5vhW3sbDhbH9Cz0tuDiY8C3ctxq1tqvaCgkFb8cCA/edit?usp=sharing"",""อุดรธานี!I199"")"),0)</f>
        <v>0</v>
      </c>
      <c r="J289" s="324">
        <f ca="1">IFERROR(__xludf.DUMMYFUNCTION("IMPORTRANGE(""https://docs.google.com/spreadsheets/d/1XL5vhW3sbDhbH9Cz0tuDiY8C3ctxq1tqvaCgkFb8cCA/edit?usp=sharing"",""อุดรธานี!J199"")"),0)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IFERROR(__xludf.DUMMYFUNCTION("IMPORTRANGE(""https://docs.google.com/spreadsheets/d/1Yj_ptqi66GCucihVvJfMjLAmec39IyEx_6qawtMGysU/edit?usp=sharing"",""สบก!CT56"")"),0)</f>
        <v>0</v>
      </c>
      <c r="N294" s="177">
        <f ca="1">IFERROR(__xludf.DUMMYFUNCTION("IMPORTRANGE(""https://docs.google.com/spreadsheets/d/1Yj_ptqi66GCucihVvJfMjLAmec39IyEx_6qawtMGysU/edit?usp=sharing"",""สบก!CU56"")"),0)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IFERROR(__xludf.DUMMYFUNCTION("IMPORTRANGE(""https://docs.google.com/spreadsheets/d/1Yj_ptqi66GCucihVvJfMjLAmec39IyEx_6qawtMGysU/edit?usp=sharing"",""สบก!CP56"")"),0)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IFERROR(__xludf.DUMMYFUNCTION("IMPORTRANGE(""https://docs.google.com/spreadsheets/d/1Yj_ptqi66GCucihVvJfMjLAmec39IyEx_6qawtMGysU/edit?usp=sharing"",""สบก!CQ56"")"),0)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IFERROR(__xludf.DUMMYFUNCTION("IMPORTRANGE(""https://docs.google.com/spreadsheets/d/1Yj_ptqi66GCucihVvJfMjLAmec39IyEx_6qawtMGysU/edit?usp=sharing"",""สบก!CR56"")"),0)</f>
        <v>0</v>
      </c>
      <c r="M298" s="103"/>
      <c r="N298" s="93">
        <f ca="1">IFERROR(__xludf.DUMMYFUNCTION("IMPORTRANGE(""https://docs.google.com/spreadsheets/d/1Yj_ptqi66GCucihVvJfMjLAmec39IyEx_6qawtMGysU/edit?usp=sharing"",""สบก!CV56"")"),0)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IFERROR(__xludf.DUMMYFUNCTION("IMPORTRANGE(""https://docs.google.com/spreadsheets/d/1XL5vhW3sbDhbH9Cz0tuDiY8C3ctxq1tqvaCgkFb8cCA/edit?usp=sharing"",""อุดรธานี!J205"")"),0)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IFERROR(__xludf.DUMMYFUNCTION("IMPORTRANGE(""https://docs.google.com/spreadsheets/d/1XL5vhW3sbDhbH9Cz0tuDiY8C3ctxq1tqvaCgkFb8cCA/edit?usp=sharing"",""อุดรธานี!J206"")"),0)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IFERROR(__xludf.DUMMYFUNCTION("IMPORTRANGE(""https://docs.google.com/spreadsheets/d/1XL5vhW3sbDhbH9Cz0tuDiY8C3ctxq1tqvaCgkFb8cCA/edit?usp=sharing"",""อุดรธานี!J207"")"),0)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IFERROR(__xludf.DUMMYFUNCTION("IMPORTRANGE(""https://docs.google.com/spreadsheets/d/1XL5vhW3sbDhbH9Cz0tuDiY8C3ctxq1tqvaCgkFb8cCA/edit?usp=sharing"",""อุดรธานี!J208"")"),0)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IFERROR(__xludf.DUMMYFUNCTION("IMPORTRANGE(""https://docs.google.com/spreadsheets/d/1XL5vhW3sbDhbH9Cz0tuDiY8C3ctxq1tqvaCgkFb8cCA/edit?usp=sharing"",""อุดรธานี!I209"")"),0)</f>
        <v>0</v>
      </c>
      <c r="J304" s="213">
        <f ca="1">IFERROR(__xludf.DUMMYFUNCTION("IMPORTRANGE(""https://docs.google.com/spreadsheets/d/1XL5vhW3sbDhbH9Cz0tuDiY8C3ctxq1tqvaCgkFb8cCA/edit?usp=sharing"",""อุดรธานี!J209"")"),0)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IFERROR(__xludf.DUMMYFUNCTION("IMPORTRANGE(""https://docs.google.com/spreadsheets/d/1XL5vhW3sbDhbH9Cz0tuDiY8C3ctxq1tqvaCgkFb8cCA/edit?usp=sharing"",""อุดรธานี!I211"")"),0)</f>
        <v>0</v>
      </c>
      <c r="J306" s="213">
        <f ca="1">IFERROR(__xludf.DUMMYFUNCTION("IMPORTRANGE(""https://docs.google.com/spreadsheets/d/1XL5vhW3sbDhbH9Cz0tuDiY8C3ctxq1tqvaCgkFb8cCA/edit?usp=sharing"",""อุดรธานี!J211"")"),0)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IFERROR(__xludf.DUMMYFUNCTION("IMPORTRANGE(""https://docs.google.com/spreadsheets/d/1XL5vhW3sbDhbH9Cz0tuDiY8C3ctxq1tqvaCgkFb8cCA/edit?usp=sharing"",""อุดรธานี!J212"")"),0)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IFERROR(__xludf.DUMMYFUNCTION("IMPORTRANGE(""https://docs.google.com/spreadsheets/d/1XL5vhW3sbDhbH9Cz0tuDiY8C3ctxq1tqvaCgkFb8cCA/edit?usp=sharing"",""อุดรธานี!J213"")"),0)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IFERROR(__xludf.DUMMYFUNCTION("IMPORTRANGE(""https://docs.google.com/spreadsheets/d/1XL5vhW3sbDhbH9Cz0tuDiY8C3ctxq1tqvaCgkFb8cCA/edit?usp=sharing"",""อุดรธานี!I214"")"),0)</f>
        <v>0</v>
      </c>
      <c r="J309" s="341">
        <f ca="1">IFERROR(__xludf.DUMMYFUNCTION("IMPORTRANGE(""https://docs.google.com/spreadsheets/d/1XL5vhW3sbDhbH9Cz0tuDiY8C3ctxq1tqvaCgkFb8cCA/edit?usp=sharing"",""อุดรธานี!J214"")"),0)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IFERROR(__xludf.DUMMYFUNCTION("IMPORTRANGE(""https://docs.google.com/spreadsheets/d/1Yj_ptqi66GCucihVvJfMjLAmec39IyEx_6qawtMGysU/edit?usp=sharing"",""สบก!DC56"")"),0)</f>
        <v>0</v>
      </c>
      <c r="N314" s="177">
        <f ca="1">IFERROR(__xludf.DUMMYFUNCTION("IMPORTRANGE(""https://docs.google.com/spreadsheets/d/1Yj_ptqi66GCucihVvJfMjLAmec39IyEx_6qawtMGysU/edit?usp=sharing"",""สบก!DD56"")"),0)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IFERROR(__xludf.DUMMYFUNCTION("IMPORTRANGE(""https://docs.google.com/spreadsheets/d/1Yj_ptqi66GCucihVvJfMjLAmec39IyEx_6qawtMGysU/edit?usp=sharing"",""สบก!CY56"")"),0)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IFERROR(__xludf.DUMMYFUNCTION("IMPORTRANGE(""https://docs.google.com/spreadsheets/d/1Yj_ptqi66GCucihVvJfMjLAmec39IyEx_6qawtMGysU/edit?usp=sharing"",""สบก!CZ56"")"),0)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IFERROR(__xludf.DUMMYFUNCTION("IMPORTRANGE(""https://docs.google.com/spreadsheets/d/1Yj_ptqi66GCucihVvJfMjLAmec39IyEx_6qawtMGysU/edit?usp=sharing"",""สบก!DA56"")"),0)</f>
        <v>0</v>
      </c>
      <c r="M318" s="103"/>
      <c r="N318" s="93">
        <f ca="1">IFERROR(__xludf.DUMMYFUNCTION("IMPORTRANGE(""https://docs.google.com/spreadsheets/d/1Yj_ptqi66GCucihVvJfMjLAmec39IyEx_6qawtMGysU/edit?usp=sharing"",""สบก!DE56"")"),0)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IFERROR(__xludf.DUMMYFUNCTION("IMPORTRANGE(""https://docs.google.com/spreadsheets/d/1XL5vhW3sbDhbH9Cz0tuDiY8C3ctxq1tqvaCgkFb8cCA/edit?usp=sharing"",""อุดรธานี!J220"")"),0)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IFERROR(__xludf.DUMMYFUNCTION("IMPORTRANGE(""https://docs.google.com/spreadsheets/d/1XL5vhW3sbDhbH9Cz0tuDiY8C3ctxq1tqvaCgkFb8cCA/edit?usp=sharing"",""อุดรธานี!J221"")"),0)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IFERROR(__xludf.DUMMYFUNCTION("IMPORTRANGE(""https://docs.google.com/spreadsheets/d/1XL5vhW3sbDhbH9Cz0tuDiY8C3ctxq1tqvaCgkFb8cCA/edit?usp=sharing"",""อุดรธานี!J222"")"),0)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IFERROR(__xludf.DUMMYFUNCTION("IMPORTRANGE(""https://docs.google.com/spreadsheets/d/1XL5vhW3sbDhbH9Cz0tuDiY8C3ctxq1tqvaCgkFb8cCA/edit?usp=sharing"",""อุดรธานี!J223"")"),0)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IFERROR(__xludf.DUMMYFUNCTION("IMPORTRANGE(""https://docs.google.com/spreadsheets/d/1XL5vhW3sbDhbH9Cz0tuDiY8C3ctxq1tqvaCgkFb8cCA/edit?usp=sharing"",""อุดรธานี!I224"")"),0)</f>
        <v>0</v>
      </c>
      <c r="J324" s="213">
        <f ca="1">IFERROR(__xludf.DUMMYFUNCTION("IMPORTRANGE(""https://docs.google.com/spreadsheets/d/1XL5vhW3sbDhbH9Cz0tuDiY8C3ctxq1tqvaCgkFb8cCA/edit?usp=sharing"",""อุดรธานี!J224"")"),0)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IFERROR(__xludf.DUMMYFUNCTION("IMPORTRANGE(""https://docs.google.com/spreadsheets/d/1XL5vhW3sbDhbH9Cz0tuDiY8C3ctxq1tqvaCgkFb8cCA/edit?usp=sharing"",""อุดรธานี!J225"")"),0)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IFERROR(__xludf.DUMMYFUNCTION("IMPORTRANGE(""https://docs.google.com/spreadsheets/d/1XL5vhW3sbDhbH9Cz0tuDiY8C3ctxq1tqvaCgkFb8cCA/edit?usp=sharing"",""อุดรธานี!J226"")"),0)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IFERROR(__xludf.DUMMYFUNCTION("IMPORTRANGE(""https://docs.google.com/spreadsheets/d/1XL5vhW3sbDhbH9Cz0tuDiY8C3ctxq1tqvaCgkFb8cCA/edit?usp=sharing"",""อุดรธานี!I228"")"),1060)</f>
        <v>1060</v>
      </c>
      <c r="J328" s="347">
        <f ca="1">IFERROR(__xludf.DUMMYFUNCTION("IMPORTRANGE(""https://docs.google.com/spreadsheets/d/1XL5vhW3sbDhbH9Cz0tuDiY8C3ctxq1tqvaCgkFb8cCA/edit?usp=sharing"",""อุดรธานี!J228"")"),275)</f>
        <v>275</v>
      </c>
      <c r="K328" s="325">
        <f ca="1">IF(I328&gt;0,J328*100/I328,0)</f>
        <v>25.943396226415093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1978220</v>
      </c>
      <c r="M329" s="158">
        <f t="shared" ca="1" si="98"/>
        <v>1231570</v>
      </c>
      <c r="N329" s="158">
        <f t="shared" ca="1" si="98"/>
        <v>960410</v>
      </c>
      <c r="O329" s="157">
        <f t="shared" ref="O329:O331" ca="1" si="99">IF(L329&gt;0,N329*100/L329,0)</f>
        <v>48.549200796675798</v>
      </c>
      <c r="P329" s="157">
        <f t="shared" ref="P329:P331" ca="1" si="100">IF(M329&gt;0,N329*100/M329,0)</f>
        <v>77.982575087083973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1978220</v>
      </c>
      <c r="M331" s="163">
        <f t="shared" ca="1" si="102"/>
        <v>1231570</v>
      </c>
      <c r="N331" s="163">
        <f t="shared" ca="1" si="102"/>
        <v>960410</v>
      </c>
      <c r="O331" s="162">
        <f t="shared" ca="1" si="99"/>
        <v>48.549200796675798</v>
      </c>
      <c r="P331" s="162">
        <f t="shared" ca="1" si="100"/>
        <v>77.982575087083973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1831220</v>
      </c>
      <c r="M333" s="176">
        <f ca="1">IFERROR(__xludf.DUMMYFUNCTION("IMPORTRANGE(""https://docs.google.com/spreadsheets/d/1Yj_ptqi66GCucihVvJfMjLAmec39IyEx_6qawtMGysU/edit?usp=sharing"",""สบก!DL56"")"),1231570)</f>
        <v>1231570</v>
      </c>
      <c r="N333" s="177">
        <f ca="1">IFERROR(__xludf.DUMMYFUNCTION("IMPORTRANGE(""https://docs.google.com/spreadsheets/d/1Yj_ptqi66GCucihVvJfMjLAmec39IyEx_6qawtMGysU/edit?usp=sharing"",""สบก!DM56"")"),821410)</f>
        <v>821410</v>
      </c>
      <c r="O333" s="178">
        <f ca="1">IF(L333&gt;0,N333*100/L333,0)</f>
        <v>44.855888424110702</v>
      </c>
      <c r="P333" s="178">
        <f ca="1">IF(M333&gt;0,N333*100/M333,0)</f>
        <v>66.696168305496244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IFERROR(__xludf.DUMMYFUNCTION("IMPORTRANGE(""https://docs.google.com/spreadsheets/d/1Yj_ptqi66GCucihVvJfMjLAmec39IyEx_6qawtMGysU/edit?usp=sharing"",""สบก!DH56"")"),306000)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IFERROR(__xludf.DUMMYFUNCTION("IMPORTRANGE(""https://docs.google.com/spreadsheets/d/1Yj_ptqi66GCucihVvJfMjLAmec39IyEx_6qawtMGysU/edit?usp=sharing"",""สบก!DI56"")"),1525220)</f>
        <v>1525220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IFERROR(__xludf.DUMMYFUNCTION("IMPORTRANGE(""https://docs.google.com/spreadsheets/d/1Yj_ptqi66GCucihVvJfMjLAmec39IyEx_6qawtMGysU/edit?usp=sharing"",""สบก!DJ56"")"),147000)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IFERROR(__xludf.DUMMYFUNCTION("IMPORTRANGE(""https://docs.google.com/spreadsheets/d/1Yj_ptqi66GCucihVvJfMjLAmec39IyEx_6qawtMGysU/edit?usp=sharing"",""สบก!DN56"")"),139000)</f>
        <v>139000</v>
      </c>
      <c r="O337" s="103">
        <f ca="1">IF(L337&gt;0,N337*100/L337,0)</f>
        <v>94.557823129251702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IFERROR(__xludf.DUMMYFUNCTION("IMPORTRANGE(""https://docs.google.com/spreadsheets/d/1XL5vhW3sbDhbH9Cz0tuDiY8C3ctxq1tqvaCgkFb8cCA/edit?usp=sharing"",""อุดรธานี!I234"")"),0)</f>
        <v>0</v>
      </c>
      <c r="J339" s="197">
        <f ca="1">IFERROR(__xludf.DUMMYFUNCTION("IMPORTRANGE(""https://docs.google.com/spreadsheets/d/1XL5vhW3sbDhbH9Cz0tuDiY8C3ctxq1tqvaCgkFb8cCA/edit?usp=sharing"",""อุดรธานี!J234"")"),609)</f>
        <v>609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IFERROR(__xludf.DUMMYFUNCTION("IMPORTRANGE(""https://docs.google.com/spreadsheets/d/1XL5vhW3sbDhbH9Cz0tuDiY8C3ctxq1tqvaCgkFb8cCA/edit?usp=sharing"",""อุดรธานี!I235"")"),12500)</f>
        <v>12500</v>
      </c>
      <c r="J340" s="197">
        <f ca="1">IFERROR(__xludf.DUMMYFUNCTION("IMPORTRANGE(""https://docs.google.com/spreadsheets/d/1XL5vhW3sbDhbH9Cz0tuDiY8C3ctxq1tqvaCgkFb8cCA/edit?usp=sharing"",""อุดรธานี!J235"")"),6485.63999999999)</f>
        <v>6485.6399999999903</v>
      </c>
      <c r="K340" s="350">
        <f t="shared" ca="1" si="103"/>
        <v>51.885119999999922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IFERROR(__xludf.DUMMYFUNCTION("IMPORTRANGE(""https://docs.google.com/spreadsheets/d/1XL5vhW3sbDhbH9Cz0tuDiY8C3ctxq1tqvaCgkFb8cCA/edit?usp=sharing"",""อุดรธานี!I236"")"),1060)</f>
        <v>1060</v>
      </c>
      <c r="J341" s="197">
        <f ca="1">IFERROR(__xludf.DUMMYFUNCTION("IMPORTRANGE(""https://docs.google.com/spreadsheets/d/1XL5vhW3sbDhbH9Cz0tuDiY8C3ctxq1tqvaCgkFb8cCA/edit?usp=sharing"",""อุดรธานี!J236"")"),941)</f>
        <v>941</v>
      </c>
      <c r="K341" s="350">
        <f t="shared" ca="1" si="103"/>
        <v>88.773584905660371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IFERROR(__xludf.DUMMYFUNCTION("IMPORTRANGE(""https://docs.google.com/spreadsheets/d/1XL5vhW3sbDhbH9Cz0tuDiY8C3ctxq1tqvaCgkFb8cCA/edit?usp=sharing"",""อุดรธานี!I237"")"),0)</f>
        <v>0</v>
      </c>
      <c r="J342" s="197">
        <f ca="1">IFERROR(__xludf.DUMMYFUNCTION("IMPORTRANGE(""https://docs.google.com/spreadsheets/d/1XL5vhW3sbDhbH9Cz0tuDiY8C3ctxq1tqvaCgkFb8cCA/edit?usp=sharing"",""อุดรธานี!J237"")"),16977.2399999999)</f>
        <v>16977.2399999999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IFERROR(__xludf.DUMMYFUNCTION("IMPORTRANGE(""https://docs.google.com/spreadsheets/d/1XL5vhW3sbDhbH9Cz0tuDiY8C3ctxq1tqvaCgkFb8cCA/edit?usp=sharing"",""อุดรธานี!I238"")"),1060)</f>
        <v>1060</v>
      </c>
      <c r="J343" s="197">
        <f ca="1">IFERROR(__xludf.DUMMYFUNCTION("IMPORTRANGE(""https://docs.google.com/spreadsheets/d/1XL5vhW3sbDhbH9Cz0tuDiY8C3ctxq1tqvaCgkFb8cCA/edit?usp=sharing"",""อุดรธานี!J238"")"),256)</f>
        <v>256</v>
      </c>
      <c r="K343" s="350">
        <f t="shared" ca="1" si="103"/>
        <v>24.150943396226417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IFERROR(__xludf.DUMMYFUNCTION("IMPORTRANGE(""https://docs.google.com/spreadsheets/d/1XL5vhW3sbDhbH9Cz0tuDiY8C3ctxq1tqvaCgkFb8cCA/edit?usp=sharing"",""อุดรธานี!I239"")"),0)</f>
        <v>0</v>
      </c>
      <c r="J344" s="197">
        <f ca="1">IFERROR(__xludf.DUMMYFUNCTION("IMPORTRANGE(""https://docs.google.com/spreadsheets/d/1XL5vhW3sbDhbH9Cz0tuDiY8C3ctxq1tqvaCgkFb8cCA/edit?usp=sharing"",""อุดรธานี!J239"")"),3450.61)</f>
        <v>3450.61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IFERROR(__xludf.DUMMYFUNCTION("IMPORTRANGE(""https://docs.google.com/spreadsheets/d/1XL5vhW3sbDhbH9Cz0tuDiY8C3ctxq1tqvaCgkFb8cCA/edit?usp=sharing"",""อุดรธานี!I240"")"),1060)</f>
        <v>1060</v>
      </c>
      <c r="J345" s="197">
        <f ca="1">IFERROR(__xludf.DUMMYFUNCTION("IMPORTRANGE(""https://docs.google.com/spreadsheets/d/1XL5vhW3sbDhbH9Cz0tuDiY8C3ctxq1tqvaCgkFb8cCA/edit?usp=sharing"",""อุดรธานี!J240"")"),275)</f>
        <v>275</v>
      </c>
      <c r="K345" s="350">
        <f t="shared" ca="1" si="103"/>
        <v>25.943396226415093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IFERROR(__xludf.DUMMYFUNCTION("IMPORTRANGE(""https://docs.google.com/spreadsheets/d/1XL5vhW3sbDhbH9Cz0tuDiY8C3ctxq1tqvaCgkFb8cCA/edit?usp=sharing"",""อุดรธานี!I241"")"),0)</f>
        <v>0</v>
      </c>
      <c r="J346" s="197">
        <f ca="1">IFERROR(__xludf.DUMMYFUNCTION("IMPORTRANGE(""https://docs.google.com/spreadsheets/d/1XL5vhW3sbDhbH9Cz0tuDiY8C3ctxq1tqvaCgkFb8cCA/edit?usp=sharing"",""อุดรธานี!J241"")"),3801.3)</f>
        <v>3801.3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IFERROR(__xludf.DUMMYFUNCTION("IMPORTRANGE(""https://docs.google.com/spreadsheets/d/1XL5vhW3sbDhbH9Cz0tuDiY8C3ctxq1tqvaCgkFb8cCA/edit?usp=sharing"",""อุดรธานี!L242"")"),3344991)</f>
        <v>3344991</v>
      </c>
      <c r="M347" s="366"/>
      <c r="N347" s="366">
        <f ca="1">IFERROR(__xludf.DUMMYFUNCTION("IMPORTRANGE(""https://docs.google.com/spreadsheets/d/1XL5vhW3sbDhbH9Cz0tuDiY8C3ctxq1tqvaCgkFb8cCA/edit?usp=sharing"",""อุดรธานี!M242"")"),768212.96)</f>
        <v>768212.96</v>
      </c>
      <c r="O347" s="366">
        <f ca="1">+IF(L347&gt;0,N347*100/L347,0)</f>
        <v>22.966069564910637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IFERROR(__xludf.DUMMYFUNCTION("IMPORTRANGE(""https://docs.google.com/spreadsheets/d/1XL5vhW3sbDhbH9Cz0tuDiY8C3ctxq1tqvaCgkFb8cCA/edit?usp=sharing"",""อุดรธานี!I244"")"),662)</f>
        <v>662</v>
      </c>
      <c r="J349" s="379">
        <f ca="1">IFERROR(__xludf.DUMMYFUNCTION("IMPORTRANGE(""https://docs.google.com/spreadsheets/d/1XL5vhW3sbDhbH9Cz0tuDiY8C3ctxq1tqvaCgkFb8cCA/edit?usp=sharing"",""อุดรธานี!J244"")"),0)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IFERROR(__xludf.DUMMYFUNCTION("IMPORTRANGE(""https://docs.google.com/spreadsheets/d/1XL5vhW3sbDhbH9Cz0tuDiY8C3ctxq1tqvaCgkFb8cCA/edit?usp=sharing"",""อุดรธานี!L244"")"),1007200)</f>
        <v>1007200</v>
      </c>
      <c r="M349" s="381"/>
      <c r="N349" s="381">
        <f ca="1">IFERROR(__xludf.DUMMYFUNCTION("IMPORTRANGE(""https://docs.google.com/spreadsheets/d/1XL5vhW3sbDhbH9Cz0tuDiY8C3ctxq1tqvaCgkFb8cCA/edit?usp=sharing"",""อุดรธานี!M244"")"),178883.7)</f>
        <v>178883.7</v>
      </c>
      <c r="O349" s="381">
        <f ca="1">+IF(L349&gt;0,N349*100/L349,0)</f>
        <v>17.760494440031771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IFERROR(__xludf.DUMMYFUNCTION("IMPORTRANGE(""https://docs.google.com/spreadsheets/d/1XL5vhW3sbDhbH9Cz0tuDiY8C3ctxq1tqvaCgkFb8cCA/edit?usp=sharing"",""อุดรธานี!I245"")"),140)</f>
        <v>140</v>
      </c>
      <c r="J350" s="379">
        <f ca="1">IFERROR(__xludf.DUMMYFUNCTION("IMPORTRANGE(""https://docs.google.com/spreadsheets/d/1XL5vhW3sbDhbH9Cz0tuDiY8C3ctxq1tqvaCgkFb8cCA/edit?usp=sharing"",""อุดรธานี!J245"")"),0)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IFERROR(__xludf.DUMMYFUNCTION("IMPORTRANGE(""https://docs.google.com/spreadsheets/d/1XL5vhW3sbDhbH9Cz0tuDiY8C3ctxq1tqvaCgkFb8cCA/edit?usp=sharing"",""อุดรธานี!L246"")"),0)</f>
        <v>0</v>
      </c>
      <c r="M351" s="172"/>
      <c r="N351" s="172">
        <f ca="1">IFERROR(__xludf.DUMMYFUNCTION("IMPORTRANGE(""https://docs.google.com/spreadsheets/d/1XL5vhW3sbDhbH9Cz0tuDiY8C3ctxq1tqvaCgkFb8cCA/edit?usp=sharing"",""อุดรธานี!M246"")"),0)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IFERROR(__xludf.DUMMYFUNCTION("IMPORTRANGE(""https://docs.google.com/spreadsheets/d/1XL5vhW3sbDhbH9Cz0tuDiY8C3ctxq1tqvaCgkFb8cCA/edit?usp=sharing"",""อุดรธานี!L247"")"),1007200)</f>
        <v>1007200</v>
      </c>
      <c r="M352" s="173"/>
      <c r="N352" s="172">
        <f ca="1">IFERROR(__xludf.DUMMYFUNCTION("IMPORTRANGE(""https://docs.google.com/spreadsheets/d/1XL5vhW3sbDhbH9Cz0tuDiY8C3ctxq1tqvaCgkFb8cCA/edit?usp=sharing"",""อุดรธานี!M247"")"),178883.7)</f>
        <v>178883.7</v>
      </c>
      <c r="O352" s="173">
        <f t="shared" ca="1" si="105"/>
        <v>17.760494440031771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IFERROR(__xludf.DUMMYFUNCTION("IMPORTRANGE(""https://docs.google.com/spreadsheets/d/1XL5vhW3sbDhbH9Cz0tuDiY8C3ctxq1tqvaCgkFb8cCA/edit?usp=sharing"",""อุดรธานี!L248"")"),0)</f>
        <v>0</v>
      </c>
      <c r="M353" s="178"/>
      <c r="N353" s="178">
        <f ca="1">IFERROR(__xludf.DUMMYFUNCTION("IMPORTRANGE(""https://docs.google.com/spreadsheets/d/1XL5vhW3sbDhbH9Cz0tuDiY8C3ctxq1tqvaCgkFb8cCA/edit?usp=sharing"",""อุดรธานี!M248"")"),0)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IFERROR(__xludf.DUMMYFUNCTION("IMPORTRANGE(""https://docs.google.com/spreadsheets/d/1XL5vhW3sbDhbH9Cz0tuDiY8C3ctxq1tqvaCgkFb8cCA/edit?usp=sharing"",""อุดรธานี!L249"")"),1007200)</f>
        <v>1007200</v>
      </c>
      <c r="M354" s="178"/>
      <c r="N354" s="175">
        <f ca="1">IFERROR(__xludf.DUMMYFUNCTION("IMPORTRANGE(""https://docs.google.com/spreadsheets/d/1XL5vhW3sbDhbH9Cz0tuDiY8C3ctxq1tqvaCgkFb8cCA/edit?usp=sharing"",""อุดรธานี!M249"")"),178883.7)</f>
        <v>178883.7</v>
      </c>
      <c r="O354" s="178">
        <f t="shared" ca="1" si="105"/>
        <v>17.760494440031771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IFERROR(__xludf.DUMMYFUNCTION("IMPORTRANGE(""https://docs.google.com/spreadsheets/d/1XL5vhW3sbDhbH9Cz0tuDiY8C3ctxq1tqvaCgkFb8cCA/edit?usp=sharing"",""อุดรธานี!M250"")"),119045)</f>
        <v>119045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IFERROR(__xludf.DUMMYFUNCTION("IMPORTRANGE(""https://docs.google.com/spreadsheets/d/1XL5vhW3sbDhbH9Cz0tuDiY8C3ctxq1tqvaCgkFb8cCA/edit?usp=sharing"",""อุดรธานี!M251"")"),0)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IFERROR(__xludf.DUMMYFUNCTION("IMPORTRANGE(""https://docs.google.com/spreadsheets/d/1XL5vhW3sbDhbH9Cz0tuDiY8C3ctxq1tqvaCgkFb8cCA/edit?usp=sharing"",""อุดรธานี!M252"")"),58838.7)</f>
        <v>58838.7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IFERROR(__xludf.DUMMYFUNCTION("IMPORTRANGE(""https://docs.google.com/spreadsheets/d/1XL5vhW3sbDhbH9Cz0tuDiY8C3ctxq1tqvaCgkFb8cCA/edit?usp=sharing"",""อุดรธานี!M253"")"),1000)</f>
        <v>1000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IFERROR(__xludf.DUMMYFUNCTION("IMPORTRANGE(""https://docs.google.com/spreadsheets/d/1XL5vhW3sbDhbH9Cz0tuDiY8C3ctxq1tqvaCgkFb8cCA/edit?usp=sharing"",""อุดรธานี!J255"")"),0)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IFERROR(__xludf.DUMMYFUNCTION("IMPORTRANGE(""https://docs.google.com/spreadsheets/d/1XL5vhW3sbDhbH9Cz0tuDiY8C3ctxq1tqvaCgkFb8cCA/edit?usp=sharing"",""อุดรธานี!J256"")"),1)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IFERROR(__xludf.DUMMYFUNCTION("IMPORTRANGE(""https://docs.google.com/spreadsheets/d/1XL5vhW3sbDhbH9Cz0tuDiY8C3ctxq1tqvaCgkFb8cCA/edit?usp=sharing"",""อุดรธานี!J257"")"),1)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IFERROR(__xludf.DUMMYFUNCTION("IMPORTRANGE(""https://docs.google.com/spreadsheets/d/1XL5vhW3sbDhbH9Cz0tuDiY8C3ctxq1tqvaCgkFb8cCA/edit?usp=sharing"",""อุดรธานี!J258"")"),1)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IFERROR(__xludf.DUMMYFUNCTION("IMPORTRANGE(""https://docs.google.com/spreadsheets/d/1XL5vhW3sbDhbH9Cz0tuDiY8C3ctxq1tqvaCgkFb8cCA/edit?usp=sharing"",""อุดรธานี!J166"")"),0)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IFERROR(__xludf.DUMMYFUNCTION("IMPORTRANGE(""https://docs.google.com/spreadsheets/d/1XL5vhW3sbDhbH9Cz0tuDiY8C3ctxq1tqvaCgkFb8cCA/edit?usp=sharing"",""อุดรธานี!J166"")"),0)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IFERROR(__xludf.DUMMYFUNCTION("IMPORTRANGE(""https://docs.google.com/spreadsheets/d/1XL5vhW3sbDhbH9Cz0tuDiY8C3ctxq1tqvaCgkFb8cCA/edit?usp=sharing"",""อุดรธานี!J166"")"),0)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IFERROR(__xludf.DUMMYFUNCTION("IMPORTRANGE(""https://docs.google.com/spreadsheets/d/1XL5vhW3sbDhbH9Cz0tuDiY8C3ctxq1tqvaCgkFb8cCA/edit?usp=sharing"",""อุดรธานี!J166"")"),0)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IFERROR(__xludf.DUMMYFUNCTION("IMPORTRANGE(""https://docs.google.com/spreadsheets/d/1XL5vhW3sbDhbH9Cz0tuDiY8C3ctxq1tqvaCgkFb8cCA/edit?usp=sharing"",""อุดรธานี!I263"")"),140)</f>
        <v>140</v>
      </c>
      <c r="J368" s="197">
        <f ca="1">IFERROR(__xludf.DUMMYFUNCTION("IMPORTRANGE(""https://docs.google.com/spreadsheets/d/1XL5vhW3sbDhbH9Cz0tuDiY8C3ctxq1tqvaCgkFb8cCA/edit?usp=sharing"",""อุดรธานี!J263"")"),0)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IFERROR(__xludf.DUMMYFUNCTION("IMPORTRANGE(""https://docs.google.com/spreadsheets/d/1XL5vhW3sbDhbH9Cz0tuDiY8C3ctxq1tqvaCgkFb8cCA/edit?usp=sharing"",""อุดรธานี!I164"")"),0)</f>
        <v>0</v>
      </c>
      <c r="J369" s="213">
        <f ca="1">IFERROR(__xludf.DUMMYFUNCTION("IMPORTRANGE(""https://docs.google.com/spreadsheets/d/1XL5vhW3sbDhbH9Cz0tuDiY8C3ctxq1tqvaCgkFb8cCA/edit?usp=sharing"",""อุดรธานี!J164"")"),0)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IFERROR(__xludf.DUMMYFUNCTION("IMPORTRANGE(""https://docs.google.com/spreadsheets/d/1XL5vhW3sbDhbH9Cz0tuDiY8C3ctxq1tqvaCgkFb8cCA/edit?usp=sharing"",""อุดรธานี!I265"")"),140)</f>
        <v>140</v>
      </c>
      <c r="J370" s="213">
        <f ca="1">IFERROR(__xludf.DUMMYFUNCTION("IMPORTRANGE(""https://docs.google.com/spreadsheets/d/1XL5vhW3sbDhbH9Cz0tuDiY8C3ctxq1tqvaCgkFb8cCA/edit?usp=sharing"",""อุดรธานี!J265"")"),0)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IFERROR(__xludf.DUMMYFUNCTION("IMPORTRANGE(""https://docs.google.com/spreadsheets/d/1XL5vhW3sbDhbH9Cz0tuDiY8C3ctxq1tqvaCgkFb8cCA/edit?usp=sharing"",""อุดรธานี!I164"")"),0)</f>
        <v>0</v>
      </c>
      <c r="J371" s="198">
        <f ca="1">IFERROR(__xludf.DUMMYFUNCTION("IMPORTRANGE(""https://docs.google.com/spreadsheets/d/1XL5vhW3sbDhbH9Cz0tuDiY8C3ctxq1tqvaCgkFb8cCA/edit?usp=sharing"",""อุดรธานี!J164"")"),0)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IFERROR(__xludf.DUMMYFUNCTION("IMPORTRANGE(""https://docs.google.com/spreadsheets/d/1XL5vhW3sbDhbH9Cz0tuDiY8C3ctxq1tqvaCgkFb8cCA/edit?usp=sharing"",""อุดรธานี!I267"")"),140)</f>
        <v>140</v>
      </c>
      <c r="J372" s="198">
        <f ca="1">IFERROR(__xludf.DUMMYFUNCTION("IMPORTRANGE(""https://docs.google.com/spreadsheets/d/1XL5vhW3sbDhbH9Cz0tuDiY8C3ctxq1tqvaCgkFb8cCA/edit?usp=sharing"",""อุดรธานี!J267"")"),0)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IFERROR(__xludf.DUMMYFUNCTION("IMPORTRANGE(""https://docs.google.com/spreadsheets/d/1XL5vhW3sbDhbH9Cz0tuDiY8C3ctxq1tqvaCgkFb8cCA/edit?usp=sharing"",""อุดรธานี!I164"")"),0)</f>
        <v>0</v>
      </c>
      <c r="J373" s="213">
        <f ca="1">IFERROR(__xludf.DUMMYFUNCTION("IMPORTRANGE(""https://docs.google.com/spreadsheets/d/1XL5vhW3sbDhbH9Cz0tuDiY8C3ctxq1tqvaCgkFb8cCA/edit?usp=sharing"",""อุดรธานี!J164"")"),0)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IFERROR(__xludf.DUMMYFUNCTION("IMPORTRANGE(""https://docs.google.com/spreadsheets/d/1XL5vhW3sbDhbH9Cz0tuDiY8C3ctxq1tqvaCgkFb8cCA/edit?usp=sharing"",""อุดรธานี!I164"")"),0)</f>
        <v>0</v>
      </c>
      <c r="J374" s="197">
        <f ca="1">IFERROR(__xludf.DUMMYFUNCTION("IMPORTRANGE(""https://docs.google.com/spreadsheets/d/1XL5vhW3sbDhbH9Cz0tuDiY8C3ctxq1tqvaCgkFb8cCA/edit?usp=sharing"",""อุดรธานี!J164"")"),0)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IFERROR(__xludf.DUMMYFUNCTION("IMPORTRANGE(""https://docs.google.com/spreadsheets/d/1XL5vhW3sbDhbH9Cz0tuDiY8C3ctxq1tqvaCgkFb8cCA/edit?usp=sharing"",""อุดรธานี!I270"")"),662)</f>
        <v>662</v>
      </c>
      <c r="J375" s="197">
        <f ca="1">IFERROR(__xludf.DUMMYFUNCTION("IMPORTRANGE(""https://docs.google.com/spreadsheets/d/1XL5vhW3sbDhbH9Cz0tuDiY8C3ctxq1tqvaCgkFb8cCA/edit?usp=sharing"",""อุดรธานี!J270"")"),0)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IFERROR(__xludf.DUMMYFUNCTION("IMPORTRANGE(""https://docs.google.com/spreadsheets/d/1XL5vhW3sbDhbH9Cz0tuDiY8C3ctxq1tqvaCgkFb8cCA/edit?usp=sharing"",""อุดรธานี!I271"")"),500)</f>
        <v>500</v>
      </c>
      <c r="J376" s="198">
        <f ca="1">IFERROR(__xludf.DUMMYFUNCTION("IMPORTRANGE(""https://docs.google.com/spreadsheets/d/1XL5vhW3sbDhbH9Cz0tuDiY8C3ctxq1tqvaCgkFb8cCA/edit?usp=sharing"",""อุดรธานี!J271"")"),0)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IFERROR(__xludf.DUMMYFUNCTION("IMPORTRANGE(""https://docs.google.com/spreadsheets/d/1XL5vhW3sbDhbH9Cz0tuDiY8C3ctxq1tqvaCgkFb8cCA/edit?usp=sharing"",""อุดรธานี!I272"")"),162)</f>
        <v>162</v>
      </c>
      <c r="J377" s="213">
        <f ca="1">IFERROR(__xludf.DUMMYFUNCTION("IMPORTRANGE(""https://docs.google.com/spreadsheets/d/1XL5vhW3sbDhbH9Cz0tuDiY8C3ctxq1tqvaCgkFb8cCA/edit?usp=sharing"",""อุดรธานี!J272"")"),0)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IFERROR(__xludf.DUMMYFUNCTION("IMPORTRANGE(""https://docs.google.com/spreadsheets/d/1XL5vhW3sbDhbH9Cz0tuDiY8C3ctxq1tqvaCgkFb8cCA/edit?usp=sharing"",""อุดรธานี!J273"")"),0)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IFERROR(__xludf.DUMMYFUNCTION("IMPORTRANGE(""https://docs.google.com/spreadsheets/d/1XL5vhW3sbDhbH9Cz0tuDiY8C3ctxq1tqvaCgkFb8cCA/edit?usp=sharing"",""อุดรธานี!J274"")"),0)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IFERROR(__xludf.DUMMYFUNCTION("IMPORTRANGE(""https://docs.google.com/spreadsheets/d/1XL5vhW3sbDhbH9Cz0tuDiY8C3ctxq1tqvaCgkFb8cCA/edit?usp=sharing"",""อุดรธานี!I275"")"),1000)</f>
        <v>1000</v>
      </c>
      <c r="J380" s="379">
        <f ca="1">IFERROR(__xludf.DUMMYFUNCTION("IMPORTRANGE(""https://docs.google.com/spreadsheets/d/1XL5vhW3sbDhbH9Cz0tuDiY8C3ctxq1tqvaCgkFb8cCA/edit?usp=sharing"",""อุดรธานี!J275"")"),0)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IFERROR(__xludf.DUMMYFUNCTION("IMPORTRANGE(""https://docs.google.com/spreadsheets/d/1XL5vhW3sbDhbH9Cz0tuDiY8C3ctxq1tqvaCgkFb8cCA/edit?usp=sharing"",""อุดรธานี!L275"")"),1028520)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IFERROR(__xludf.DUMMYFUNCTION("IMPORTRANGE(""https://docs.google.com/spreadsheets/d/1XL5vhW3sbDhbH9Cz0tuDiY8C3ctxq1tqvaCgkFb8cCA/edit?usp=sharing"",""อุดรธานี!M275"")"),78930.9)</f>
        <v>78930.899999999994</v>
      </c>
      <c r="O380" s="381">
        <f ca="1">+IF(L380&gt;0,N380*100/L380,0)</f>
        <v>7.6742212110605523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IFERROR(__xludf.DUMMYFUNCTION("IMPORTRANGE(""https://docs.google.com/spreadsheets/d/1XL5vhW3sbDhbH9Cz0tuDiY8C3ctxq1tqvaCgkFb8cCA/edit?usp=sharing"",""อุดรธานี!I276"")"),100)</f>
        <v>100</v>
      </c>
      <c r="J381" s="379">
        <f ca="1">IFERROR(__xludf.DUMMYFUNCTION("IMPORTRANGE(""https://docs.google.com/spreadsheets/d/1XL5vhW3sbDhbH9Cz0tuDiY8C3ctxq1tqvaCgkFb8cCA/edit?usp=sharing"",""อุดรธานี!J276"")"),0)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IFERROR(__xludf.DUMMYFUNCTION("IMPORTRANGE(""https://docs.google.com/spreadsheets/d/1XL5vhW3sbDhbH9Cz0tuDiY8C3ctxq1tqvaCgkFb8cCA/edit?usp=sharing"",""อุดรธานี!L277"")"),0)</f>
        <v>0</v>
      </c>
      <c r="M382" s="172"/>
      <c r="N382" s="172">
        <f ca="1">IFERROR(__xludf.DUMMYFUNCTION("IMPORTRANGE(""https://docs.google.com/spreadsheets/d/1XL5vhW3sbDhbH9Cz0tuDiY8C3ctxq1tqvaCgkFb8cCA/edit?usp=sharing"",""อุดรธานี!M277"")"),0)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IFERROR(__xludf.DUMMYFUNCTION("IMPORTRANGE(""https://docs.google.com/spreadsheets/d/1XL5vhW3sbDhbH9Cz0tuDiY8C3ctxq1tqvaCgkFb8cCA/edit?usp=sharing"",""อุดรธานี!L278"")"),1028520)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IFERROR(__xludf.DUMMYFUNCTION("IMPORTRANGE(""https://docs.google.com/spreadsheets/d/1XL5vhW3sbDhbH9Cz0tuDiY8C3ctxq1tqvaCgkFb8cCA/edit?usp=sharing"",""อุดรธานี!M278"")"),78930.9)</f>
        <v>78930.899999999994</v>
      </c>
      <c r="O383" s="173">
        <f t="shared" ca="1" si="109"/>
        <v>7.6742212110605523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IFERROR(__xludf.DUMMYFUNCTION("IMPORTRANGE(""https://docs.google.com/spreadsheets/d/1XL5vhW3sbDhbH9Cz0tuDiY8C3ctxq1tqvaCgkFb8cCA/edit?usp=sharing"",""อุดรธานี!L279"")"),0)</f>
        <v>0</v>
      </c>
      <c r="M384" s="178"/>
      <c r="N384" s="178">
        <f ca="1">IFERROR(__xludf.DUMMYFUNCTION("IMPORTRANGE(""https://docs.google.com/spreadsheets/d/1XL5vhW3sbDhbH9Cz0tuDiY8C3ctxq1tqvaCgkFb8cCA/edit?usp=sharing"",""อุดรธานี!M279"")"),0)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IFERROR(__xludf.DUMMYFUNCTION("IMPORTRANGE(""https://docs.google.com/spreadsheets/d/1XL5vhW3sbDhbH9Cz0tuDiY8C3ctxq1tqvaCgkFb8cCA/edit?usp=sharing"",""อุดรธานี!L280"")"),1028520)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IFERROR(__xludf.DUMMYFUNCTION("IMPORTRANGE(""https://docs.google.com/spreadsheets/d/1XL5vhW3sbDhbH9Cz0tuDiY8C3ctxq1tqvaCgkFb8cCA/edit?usp=sharing"",""อุดรธานี!M280"")"),78930.9)</f>
        <v>78930.899999999994</v>
      </c>
      <c r="O385" s="178">
        <f t="shared" ca="1" si="109"/>
        <v>7.6742212110605523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IFERROR(__xludf.DUMMYFUNCTION("IMPORTRANGE(""https://docs.google.com/spreadsheets/d/1XL5vhW3sbDhbH9Cz0tuDiY8C3ctxq1tqvaCgkFb8cCA/edit?usp=sharing"",""อุดรธานี!M281"")"),19560)</f>
        <v>19560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IFERROR(__xludf.DUMMYFUNCTION("IMPORTRANGE(""https://docs.google.com/spreadsheets/d/1XL5vhW3sbDhbH9Cz0tuDiY8C3ctxq1tqvaCgkFb8cCA/edit?usp=sharing"",""อุดรธานี!M282"")"),0)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IFERROR(__xludf.DUMMYFUNCTION("IMPORTRANGE(""https://docs.google.com/spreadsheets/d/1XL5vhW3sbDhbH9Cz0tuDiY8C3ctxq1tqvaCgkFb8cCA/edit?usp=sharing"",""อุดรธานี!M283"")"),52756.9)</f>
        <v>52756.9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IFERROR(__xludf.DUMMYFUNCTION("IMPORTRANGE(""https://docs.google.com/spreadsheets/d/1XL5vhW3sbDhbH9Cz0tuDiY8C3ctxq1tqvaCgkFb8cCA/edit?usp=sharing"",""อุดรธานี!M284"")"),6614)</f>
        <v>6614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IFERROR(__xludf.DUMMYFUNCTION("IMPORTRANGE(""https://docs.google.com/spreadsheets/d/1XL5vhW3sbDhbH9Cz0tuDiY8C3ctxq1tqvaCgkFb8cCA/edit?usp=sharing"",""อุดรธานี!J286"")"),0)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IFERROR(__xludf.DUMMYFUNCTION("IMPORTRANGE(""https://docs.google.com/spreadsheets/d/1XL5vhW3sbDhbH9Cz0tuDiY8C3ctxq1tqvaCgkFb8cCA/edit?usp=sharing"",""อุดรธานี!J287"")"),1)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IFERROR(__xludf.DUMMYFUNCTION("IMPORTRANGE(""https://docs.google.com/spreadsheets/d/1XL5vhW3sbDhbH9Cz0tuDiY8C3ctxq1tqvaCgkFb8cCA/edit?usp=sharing"",""อุดรธานี!J288"")"),1)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IFERROR(__xludf.DUMMYFUNCTION("IMPORTRANGE(""https://docs.google.com/spreadsheets/d/1XL5vhW3sbDhbH9Cz0tuDiY8C3ctxq1tqvaCgkFb8cCA/edit?usp=sharing"",""อุดรธานี!J289"")"),1)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IFERROR(__xludf.DUMMYFUNCTION("IMPORTRANGE(""https://docs.google.com/spreadsheets/d/1XL5vhW3sbDhbH9Cz0tuDiY8C3ctxq1tqvaCgkFb8cCA/edit?usp=sharing"",""อุดรธานี!I291"")"),100)</f>
        <v>100</v>
      </c>
      <c r="J396" s="207">
        <f ca="1">IFERROR(__xludf.DUMMYFUNCTION("IMPORTRANGE(""https://docs.google.com/spreadsheets/d/1XL5vhW3sbDhbH9Cz0tuDiY8C3ctxq1tqvaCgkFb8cCA/edit?usp=sharing"",""อุดรธานี!J291"")"),0)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IFERROR(__xludf.DUMMYFUNCTION("IMPORTRANGE(""https://docs.google.com/spreadsheets/d/1XL5vhW3sbDhbH9Cz0tuDiY8C3ctxq1tqvaCgkFb8cCA/edit?usp=sharing"",""อุดรธานี!I292"")"),1000)</f>
        <v>1000</v>
      </c>
      <c r="J397" s="207">
        <f ca="1">IFERROR(__xludf.DUMMYFUNCTION("IMPORTRANGE(""https://docs.google.com/spreadsheets/d/1XL5vhW3sbDhbH9Cz0tuDiY8C3ctxq1tqvaCgkFb8cCA/edit?usp=sharing"",""อุดรธานี!J292"")"),0)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IFERROR(__xludf.DUMMYFUNCTION("IMPORTRANGE(""https://docs.google.com/spreadsheets/d/1XL5vhW3sbDhbH9Cz0tuDiY8C3ctxq1tqvaCgkFb8cCA/edit?usp=sharing"",""อุดรธานี!I293"")"),100)</f>
        <v>100</v>
      </c>
      <c r="J398" s="207">
        <f ca="1">IFERROR(__xludf.DUMMYFUNCTION("IMPORTRANGE(""https://docs.google.com/spreadsheets/d/1XL5vhW3sbDhbH9Cz0tuDiY8C3ctxq1tqvaCgkFb8cCA/edit?usp=sharing"",""อุดรธานี!J293"")"),0)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IFERROR(__xludf.DUMMYFUNCTION("IMPORTRANGE(""https://docs.google.com/spreadsheets/d/1XL5vhW3sbDhbH9Cz0tuDiY8C3ctxq1tqvaCgkFb8cCA/edit?usp=sharing"",""อุดรธานี!J294"")"),0)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IFERROR(__xludf.DUMMYFUNCTION("IMPORTRANGE(""https://docs.google.com/spreadsheets/d/1XL5vhW3sbDhbH9Cz0tuDiY8C3ctxq1tqvaCgkFb8cCA/edit?usp=sharing"",""อุดรธานี!J295"")"),0)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IFERROR(__xludf.DUMMYFUNCTION("IMPORTRANGE(""https://docs.google.com/spreadsheets/d/1XL5vhW3sbDhbH9Cz0tuDiY8C3ctxq1tqvaCgkFb8cCA/edit?usp=sharing"",""อุดรธานี!I296"")"),174)</f>
        <v>174</v>
      </c>
      <c r="J401" s="379">
        <f ca="1">IFERROR(__xludf.DUMMYFUNCTION("IMPORTRANGE(""https://docs.google.com/spreadsheets/d/1XL5vhW3sbDhbH9Cz0tuDiY8C3ctxq1tqvaCgkFb8cCA/edit?usp=sharing"",""อุดรธานี!J296"")"),0)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IFERROR(__xludf.DUMMYFUNCTION("IMPORTRANGE(""https://docs.google.com/spreadsheets/d/1XL5vhW3sbDhbH9Cz0tuDiY8C3ctxq1tqvaCgkFb8cCA/edit?usp=sharing"",""อุดรธานี!L296"")"),195900)</f>
        <v>195900</v>
      </c>
      <c r="M401" s="381"/>
      <c r="N401" s="381">
        <f ca="1">IFERROR(__xludf.DUMMYFUNCTION("IMPORTRANGE(""https://docs.google.com/spreadsheets/d/1XL5vhW3sbDhbH9Cz0tuDiY8C3ctxq1tqvaCgkFb8cCA/edit?usp=sharing"",""อุดรธานี!M296"")"),30956)</f>
        <v>30956</v>
      </c>
      <c r="O401" s="381">
        <f ca="1">+IF(L401&gt;0,N401*100/L401,0)</f>
        <v>15.801939765186319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IFERROR(__xludf.DUMMYFUNCTION("IMPORTRANGE(""https://docs.google.com/spreadsheets/d/1XL5vhW3sbDhbH9Cz0tuDiY8C3ctxq1tqvaCgkFb8cCA/edit?usp=sharing"",""อุดรธานี!I297"")"),58)</f>
        <v>58</v>
      </c>
      <c r="J402" s="379">
        <f ca="1">IFERROR(__xludf.DUMMYFUNCTION("IMPORTRANGE(""https://docs.google.com/spreadsheets/d/1XL5vhW3sbDhbH9Cz0tuDiY8C3ctxq1tqvaCgkFb8cCA/edit?usp=sharing"",""อุดรธานี!J297"")"),0)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IFERROR(__xludf.DUMMYFUNCTION("IMPORTRANGE(""https://docs.google.com/spreadsheets/d/1XL5vhW3sbDhbH9Cz0tuDiY8C3ctxq1tqvaCgkFb8cCA/edit?usp=sharing"",""อุดรธานี!L298"")"),0)</f>
        <v>0</v>
      </c>
      <c r="M403" s="172"/>
      <c r="N403" s="178">
        <f ca="1">IFERROR(__xludf.DUMMYFUNCTION("IMPORTRANGE(""https://docs.google.com/spreadsheets/d/1XL5vhW3sbDhbH9Cz0tuDiY8C3ctxq1tqvaCgkFb8cCA/edit?usp=sharing"",""อุดรธานี!M298"")"),0)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IFERROR(__xludf.DUMMYFUNCTION("IMPORTRANGE(""https://docs.google.com/spreadsheets/d/1XL5vhW3sbDhbH9Cz0tuDiY8C3ctxq1tqvaCgkFb8cCA/edit?usp=sharing"",""อุดรธานี!L299"")"),195900)</f>
        <v>195900</v>
      </c>
      <c r="M404" s="173"/>
      <c r="N404" s="178">
        <f ca="1">IFERROR(__xludf.DUMMYFUNCTION("IMPORTRANGE(""https://docs.google.com/spreadsheets/d/1XL5vhW3sbDhbH9Cz0tuDiY8C3ctxq1tqvaCgkFb8cCA/edit?usp=sharing"",""อุดรธานี!M299"")"),30956)</f>
        <v>30956</v>
      </c>
      <c r="O404" s="178">
        <f t="shared" ca="1" si="112"/>
        <v>15.801939765186319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IFERROR(__xludf.DUMMYFUNCTION("IMPORTRANGE(""https://docs.google.com/spreadsheets/d/1XL5vhW3sbDhbH9Cz0tuDiY8C3ctxq1tqvaCgkFb8cCA/edit?usp=sharing"",""อุดรธานี!L300"")"),0)</f>
        <v>0</v>
      </c>
      <c r="M405" s="178"/>
      <c r="N405" s="178">
        <f ca="1">IFERROR(__xludf.DUMMYFUNCTION("IMPORTRANGE(""https://docs.google.com/spreadsheets/d/1XL5vhW3sbDhbH9Cz0tuDiY8C3ctxq1tqvaCgkFb8cCA/edit?usp=sharing"",""อุดรธานี!M300"")"),0)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IFERROR(__xludf.DUMMYFUNCTION("IMPORTRANGE(""https://docs.google.com/spreadsheets/d/1XL5vhW3sbDhbH9Cz0tuDiY8C3ctxq1tqvaCgkFb8cCA/edit?usp=sharing"",""อุดรธานี!L301"")"),195900)</f>
        <v>195900</v>
      </c>
      <c r="M406" s="178"/>
      <c r="N406" s="178">
        <f ca="1">IFERROR(__xludf.DUMMYFUNCTION("IMPORTRANGE(""https://docs.google.com/spreadsheets/d/1XL5vhW3sbDhbH9Cz0tuDiY8C3ctxq1tqvaCgkFb8cCA/edit?usp=sharing"",""อุดรธานี!M301"")"),30956)</f>
        <v>30956</v>
      </c>
      <c r="O406" s="178">
        <f t="shared" ca="1" si="112"/>
        <v>15.801939765186319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IFERROR(__xludf.DUMMYFUNCTION("IMPORTRANGE(""https://docs.google.com/spreadsheets/d/1XL5vhW3sbDhbH9Cz0tuDiY8C3ctxq1tqvaCgkFb8cCA/edit?usp=sharing"",""อุดรธานี!M302"")"),25376)</f>
        <v>25376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IFERROR(__xludf.DUMMYFUNCTION("IMPORTRANGE(""https://docs.google.com/spreadsheets/d/1XL5vhW3sbDhbH9Cz0tuDiY8C3ctxq1tqvaCgkFb8cCA/edit?usp=sharing"",""อุดรธานี!M303"")"),0)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IFERROR(__xludf.DUMMYFUNCTION("IMPORTRANGE(""https://docs.google.com/spreadsheets/d/1XL5vhW3sbDhbH9Cz0tuDiY8C3ctxq1tqvaCgkFb8cCA/edit?usp=sharing"",""อุดรธานี!M304"")"),0)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IFERROR(__xludf.DUMMYFUNCTION("IMPORTRANGE(""https://docs.google.com/spreadsheets/d/1XL5vhW3sbDhbH9Cz0tuDiY8C3ctxq1tqvaCgkFb8cCA/edit?usp=sharing"",""อุดรธานี!M305"")"),5580)</f>
        <v>5580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IFERROR(__xludf.DUMMYFUNCTION("IMPORTRANGE(""https://docs.google.com/spreadsheets/d/1XL5vhW3sbDhbH9Cz0tuDiY8C3ctxq1tqvaCgkFb8cCA/edit?usp=sharing"",""อุดรธานี!J307"")"),0)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IFERROR(__xludf.DUMMYFUNCTION("IMPORTRANGE(""https://docs.google.com/spreadsheets/d/1XL5vhW3sbDhbH9Cz0tuDiY8C3ctxq1tqvaCgkFb8cCA/edit?usp=sharing"",""อุดรธานี!J308"")"),1)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IFERROR(__xludf.DUMMYFUNCTION("IMPORTRANGE(""https://docs.google.com/spreadsheets/d/1XL5vhW3sbDhbH9Cz0tuDiY8C3ctxq1tqvaCgkFb8cCA/edit?usp=sharing"",""อุดรธานี!J309"")"),1)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IFERROR(__xludf.DUMMYFUNCTION("IMPORTRANGE(""https://docs.google.com/spreadsheets/d/1XL5vhW3sbDhbH9Cz0tuDiY8C3ctxq1tqvaCgkFb8cCA/edit?usp=sharing"",""อุดรธานี!J310"")"),0)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IFERROR(__xludf.DUMMYFUNCTION("IMPORTRANGE(""https://docs.google.com/spreadsheets/d/1XL5vhW3sbDhbH9Cz0tuDiY8C3ctxq1tqvaCgkFb8cCA/edit?usp=sharing"",""อุดรธานี!I311"")"),58)</f>
        <v>58</v>
      </c>
      <c r="J416" s="210">
        <f ca="1">IFERROR(__xludf.DUMMYFUNCTION("IMPORTRANGE(""https://docs.google.com/spreadsheets/d/1XL5vhW3sbDhbH9Cz0tuDiY8C3ctxq1tqvaCgkFb8cCA/edit?usp=sharing"",""อุดรธานี!J311"")"),0)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IFERROR(__xludf.DUMMYFUNCTION("IMPORTRANGE(""https://docs.google.com/spreadsheets/d/1XL5vhW3sbDhbH9Cz0tuDiY8C3ctxq1tqvaCgkFb8cCA/edit?usp=sharing"",""อุดรธานี!I312"")"),10)</f>
        <v>10</v>
      </c>
      <c r="J417" s="400">
        <f ca="1">IFERROR(__xludf.DUMMYFUNCTION("IMPORTRANGE(""https://docs.google.com/spreadsheets/d/1XL5vhW3sbDhbH9Cz0tuDiY8C3ctxq1tqvaCgkFb8cCA/edit?usp=sharing"",""อุดรธานี!J312"")"),0)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IFERROR(__xludf.DUMMYFUNCTION("IMPORTRANGE(""https://docs.google.com/spreadsheets/d/1XL5vhW3sbDhbH9Cz0tuDiY8C3ctxq1tqvaCgkFb8cCA/edit?usp=sharing"",""อุดรธานี!I313"")"),30)</f>
        <v>30</v>
      </c>
      <c r="J418" s="401">
        <f ca="1">IFERROR(__xludf.DUMMYFUNCTION("IMPORTRANGE(""https://docs.google.com/spreadsheets/d/1XL5vhW3sbDhbH9Cz0tuDiY8C3ctxq1tqvaCgkFb8cCA/edit?usp=sharing"",""อุดรธานี!J313"")"),0)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IFERROR(__xludf.DUMMYFUNCTION("IMPORTRANGE(""https://docs.google.com/spreadsheets/d/1XL5vhW3sbDhbH9Cz0tuDiY8C3ctxq1tqvaCgkFb8cCA/edit?usp=sharing"",""อุดรธานี!I314"")"),10)</f>
        <v>10</v>
      </c>
      <c r="J419" s="402">
        <f ca="1">IFERROR(__xludf.DUMMYFUNCTION("IMPORTRANGE(""https://docs.google.com/spreadsheets/d/1XL5vhW3sbDhbH9Cz0tuDiY8C3ctxq1tqvaCgkFb8cCA/edit?usp=sharing"",""อุดรธานี!J314"")"),10)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IFERROR(__xludf.DUMMYFUNCTION("IMPORTRANGE(""https://docs.google.com/spreadsheets/d/1XL5vhW3sbDhbH9Cz0tuDiY8C3ctxq1tqvaCgkFb8cCA/edit?usp=sharing"",""อุดรธานี!I315"")"),10)</f>
        <v>10</v>
      </c>
      <c r="J420" s="402">
        <f ca="1">IFERROR(__xludf.DUMMYFUNCTION("IMPORTRANGE(""https://docs.google.com/spreadsheets/d/1XL5vhW3sbDhbH9Cz0tuDiY8C3ctxq1tqvaCgkFb8cCA/edit?usp=sharing"",""อุดรธานี!J315"")"),0)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IFERROR(__xludf.DUMMYFUNCTION("IMPORTRANGE(""https://docs.google.com/spreadsheets/d/1XL5vhW3sbDhbH9Cz0tuDiY8C3ctxq1tqvaCgkFb8cCA/edit?usp=sharing"",""อุดรธานี!I316"")"),38)</f>
        <v>38</v>
      </c>
      <c r="J421" s="400">
        <f ca="1">IFERROR(__xludf.DUMMYFUNCTION("IMPORTRANGE(""https://docs.google.com/spreadsheets/d/1XL5vhW3sbDhbH9Cz0tuDiY8C3ctxq1tqvaCgkFb8cCA/edit?usp=sharing"",""อุดรธานี!J316"")"),0)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IFERROR(__xludf.DUMMYFUNCTION("IMPORTRANGE(""https://docs.google.com/spreadsheets/d/1XL5vhW3sbDhbH9Cz0tuDiY8C3ctxq1tqvaCgkFb8cCA/edit?usp=sharing"",""อุดรธานี!I317"")"),114)</f>
        <v>114</v>
      </c>
      <c r="J422" s="401">
        <f ca="1">IFERROR(__xludf.DUMMYFUNCTION("IMPORTRANGE(""https://docs.google.com/spreadsheets/d/1XL5vhW3sbDhbH9Cz0tuDiY8C3ctxq1tqvaCgkFb8cCA/edit?usp=sharing"",""อุดรธานี!J317"")"),0)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IFERROR(__xludf.DUMMYFUNCTION("IMPORTRANGE(""https://docs.google.com/spreadsheets/d/1XL5vhW3sbDhbH9Cz0tuDiY8C3ctxq1tqvaCgkFb8cCA/edit?usp=sharing"",""อุดรธานี!I318"")"),38)</f>
        <v>38</v>
      </c>
      <c r="J423" s="402">
        <f ca="1">IFERROR(__xludf.DUMMYFUNCTION("IMPORTRANGE(""https://docs.google.com/spreadsheets/d/1XL5vhW3sbDhbH9Cz0tuDiY8C3ctxq1tqvaCgkFb8cCA/edit?usp=sharing"",""อุดรธานี!J318"")"),0)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IFERROR(__xludf.DUMMYFUNCTION("IMPORTRANGE(""https://docs.google.com/spreadsheets/d/1XL5vhW3sbDhbH9Cz0tuDiY8C3ctxq1tqvaCgkFb8cCA/edit?usp=sharing"",""อุดรธานี!I319"")"),38)</f>
        <v>38</v>
      </c>
      <c r="J424" s="402">
        <f ca="1">IFERROR(__xludf.DUMMYFUNCTION("IMPORTRANGE(""https://docs.google.com/spreadsheets/d/1XL5vhW3sbDhbH9Cz0tuDiY8C3ctxq1tqvaCgkFb8cCA/edit?usp=sharing"",""อุดรธานี!J319"")"),38)</f>
        <v>38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IFERROR(__xludf.DUMMYFUNCTION("IMPORTRANGE(""https://docs.google.com/spreadsheets/d/1XL5vhW3sbDhbH9Cz0tuDiY8C3ctxq1tqvaCgkFb8cCA/edit?usp=sharing"",""อุดรธานี!I320"")"),38)</f>
        <v>38</v>
      </c>
      <c r="J425" s="402">
        <f ca="1">IFERROR(__xludf.DUMMYFUNCTION("IMPORTRANGE(""https://docs.google.com/spreadsheets/d/1XL5vhW3sbDhbH9Cz0tuDiY8C3ctxq1tqvaCgkFb8cCA/edit?usp=sharing"",""อุดรธานี!J320"")"),0)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IFERROR(__xludf.DUMMYFUNCTION("IMPORTRANGE(""https://docs.google.com/spreadsheets/d/1XL5vhW3sbDhbH9Cz0tuDiY8C3ctxq1tqvaCgkFb8cCA/edit?usp=sharing"",""อุดรธานี!I321"")"),10)</f>
        <v>10</v>
      </c>
      <c r="J426" s="400">
        <f ca="1">IFERROR(__xludf.DUMMYFUNCTION("IMPORTRANGE(""https://docs.google.com/spreadsheets/d/1XL5vhW3sbDhbH9Cz0tuDiY8C3ctxq1tqvaCgkFb8cCA/edit?usp=sharing"",""อุดรธานี!J321"")"),0)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IFERROR(__xludf.DUMMYFUNCTION("IMPORTRANGE(""https://docs.google.com/spreadsheets/d/1XL5vhW3sbDhbH9Cz0tuDiY8C3ctxq1tqvaCgkFb8cCA/edit?usp=sharing"",""อุดรธานี!I322"")"),30)</f>
        <v>30</v>
      </c>
      <c r="J427" s="401">
        <f ca="1">IFERROR(__xludf.DUMMYFUNCTION("IMPORTRANGE(""https://docs.google.com/spreadsheets/d/1XL5vhW3sbDhbH9Cz0tuDiY8C3ctxq1tqvaCgkFb8cCA/edit?usp=sharing"",""อุดรธานี!J322"")"),0)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IFERROR(__xludf.DUMMYFUNCTION("IMPORTRANGE(""https://docs.google.com/spreadsheets/d/1XL5vhW3sbDhbH9Cz0tuDiY8C3ctxq1tqvaCgkFb8cCA/edit?usp=sharing"",""อุดรธานี!I323"")"),10)</f>
        <v>10</v>
      </c>
      <c r="J428" s="402">
        <f ca="1">IFERROR(__xludf.DUMMYFUNCTION("IMPORTRANGE(""https://docs.google.com/spreadsheets/d/1XL5vhW3sbDhbH9Cz0tuDiY8C3ctxq1tqvaCgkFb8cCA/edit?usp=sharing"",""อุดรธานี!J323"")"),0)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IFERROR(__xludf.DUMMYFUNCTION("IMPORTRANGE(""https://docs.google.com/spreadsheets/d/1XL5vhW3sbDhbH9Cz0tuDiY8C3ctxq1tqvaCgkFb8cCA/edit?usp=sharing"",""อุดรธานี!I324"")"),10)</f>
        <v>10</v>
      </c>
      <c r="J429" s="402">
        <f ca="1">IFERROR(__xludf.DUMMYFUNCTION("IMPORTRANGE(""https://docs.google.com/spreadsheets/d/1XL5vhW3sbDhbH9Cz0tuDiY8C3ctxq1tqvaCgkFb8cCA/edit?usp=sharing"",""อุดรธานี!J324"")"),0)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IFERROR(__xludf.DUMMYFUNCTION("IMPORTRANGE(""https://docs.google.com/spreadsheets/d/1XL5vhW3sbDhbH9Cz0tuDiY8C3ctxq1tqvaCgkFb8cCA/edit?usp=sharing"",""อุดรธานี!I325"")"),48)</f>
        <v>48</v>
      </c>
      <c r="J430" s="400">
        <f ca="1">IFERROR(__xludf.DUMMYFUNCTION("IMPORTRANGE(""https://docs.google.com/spreadsheets/d/1XL5vhW3sbDhbH9Cz0tuDiY8C3ctxq1tqvaCgkFb8cCA/edit?usp=sharing"",""อุดรธานี!J325"")"),0)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IFERROR(__xludf.DUMMYFUNCTION("IMPORTRANGE(""https://docs.google.com/spreadsheets/d/1XL5vhW3sbDhbH9Cz0tuDiY8C3ctxq1tqvaCgkFb8cCA/edit?usp=sharing"",""อุดรธานี!I326"")"),10)</f>
        <v>10</v>
      </c>
      <c r="J431" s="402">
        <f ca="1">IFERROR(__xludf.DUMMYFUNCTION("IMPORTRANGE(""https://docs.google.com/spreadsheets/d/1XL5vhW3sbDhbH9Cz0tuDiY8C3ctxq1tqvaCgkFb8cCA/edit?usp=sharing"",""อุดรธานี!J326"")"),0)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IFERROR(__xludf.DUMMYFUNCTION("IMPORTRANGE(""https://docs.google.com/spreadsheets/d/1XL5vhW3sbDhbH9Cz0tuDiY8C3ctxq1tqvaCgkFb8cCA/edit?usp=sharing"",""อุดรธานี!I327"")"),38)</f>
        <v>38</v>
      </c>
      <c r="J432" s="402">
        <f ca="1">IFERROR(__xludf.DUMMYFUNCTION("IMPORTRANGE(""https://docs.google.com/spreadsheets/d/1XL5vhW3sbDhbH9Cz0tuDiY8C3ctxq1tqvaCgkFb8cCA/edit?usp=sharing"",""อุดรธานี!J327"")"),0)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IFERROR(__xludf.DUMMYFUNCTION("IMPORTRANGE(""https://docs.google.com/spreadsheets/d/1XL5vhW3sbDhbH9Cz0tuDiY8C3ctxq1tqvaCgkFb8cCA/edit?usp=sharing"",""อุดรธานี!J328"")"),0)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IFERROR(__xludf.DUMMYFUNCTION("IMPORTRANGE(""https://docs.google.com/spreadsheets/d/1XL5vhW3sbDhbH9Cz0tuDiY8C3ctxq1tqvaCgkFb8cCA/edit?usp=sharing"",""อุดรธานี!J329"")"),0)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IFERROR(__xludf.DUMMYFUNCTION("IMPORTRANGE(""https://docs.google.com/spreadsheets/d/1XL5vhW3sbDhbH9Cz0tuDiY8C3ctxq1tqvaCgkFb8cCA/edit?usp=sharing"",""อุดรธานี!I330"")"),20)</f>
        <v>20</v>
      </c>
      <c r="J435" s="418">
        <f ca="1">IFERROR(__xludf.DUMMYFUNCTION("IMPORTRANGE(""https://docs.google.com/spreadsheets/d/1XL5vhW3sbDhbH9Cz0tuDiY8C3ctxq1tqvaCgkFb8cCA/edit?usp=sharing"",""อุดรธานี!J330"")"),20)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IFERROR(__xludf.DUMMYFUNCTION("IMPORTRANGE(""https://docs.google.com/spreadsheets/d/1XL5vhW3sbDhbH9Cz0tuDiY8C3ctxq1tqvaCgkFb8cCA/edit?usp=sharing"",""อุดรธานี!L330"")"),95000)</f>
        <v>95000</v>
      </c>
      <c r="M435" s="420"/>
      <c r="N435" s="420">
        <f ca="1">IFERROR(__xludf.DUMMYFUNCTION("IMPORTRANGE(""https://docs.google.com/spreadsheets/d/1XL5vhW3sbDhbH9Cz0tuDiY8C3ctxq1tqvaCgkFb8cCA/edit?usp=sharing"",""อุดรธานี!M330"")"),57116)</f>
        <v>57116</v>
      </c>
      <c r="O435" s="420">
        <f t="shared" ref="O435:O439" ca="1" si="114">+IF(L435&gt;0,N435*100/L435,0)</f>
        <v>60.122105263157891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IFERROR(__xludf.DUMMYFUNCTION("IMPORTRANGE(""https://docs.google.com/spreadsheets/d/1XL5vhW3sbDhbH9Cz0tuDiY8C3ctxq1tqvaCgkFb8cCA/edit?usp=sharing"",""อุดรธานี!L331"")"),0)</f>
        <v>0</v>
      </c>
      <c r="M436" s="172"/>
      <c r="N436" s="178">
        <f ca="1">IFERROR(__xludf.DUMMYFUNCTION("IMPORTRANGE(""https://docs.google.com/spreadsheets/d/1XL5vhW3sbDhbH9Cz0tuDiY8C3ctxq1tqvaCgkFb8cCA/edit?usp=sharing"",""อุดรธานี!M331"")"),0)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IFERROR(__xludf.DUMMYFUNCTION("IMPORTRANGE(""https://docs.google.com/spreadsheets/d/1XL5vhW3sbDhbH9Cz0tuDiY8C3ctxq1tqvaCgkFb8cCA/edit?usp=sharing"",""อุดรธานี!L332"")"),95000)</f>
        <v>95000</v>
      </c>
      <c r="M437" s="173"/>
      <c r="N437" s="178">
        <f ca="1">IFERROR(__xludf.DUMMYFUNCTION("IMPORTRANGE(""https://docs.google.com/spreadsheets/d/1XL5vhW3sbDhbH9Cz0tuDiY8C3ctxq1tqvaCgkFb8cCA/edit?usp=sharing"",""อุดรธานี!M332"")"),57116)</f>
        <v>57116</v>
      </c>
      <c r="O437" s="178">
        <f t="shared" ca="1" si="114"/>
        <v>60.122105263157891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IFERROR(__xludf.DUMMYFUNCTION("IMPORTRANGE(""https://docs.google.com/spreadsheets/d/1XL5vhW3sbDhbH9Cz0tuDiY8C3ctxq1tqvaCgkFb8cCA/edit?usp=sharing"",""อุดรธานี!L333"")"),0)</f>
        <v>0</v>
      </c>
      <c r="M438" s="178"/>
      <c r="N438" s="178">
        <f ca="1">IFERROR(__xludf.DUMMYFUNCTION("IMPORTRANGE(""https://docs.google.com/spreadsheets/d/1XL5vhW3sbDhbH9Cz0tuDiY8C3ctxq1tqvaCgkFb8cCA/edit?usp=sharing"",""อุดรธานี!M333"")"),0)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IFERROR(__xludf.DUMMYFUNCTION("IMPORTRANGE(""https://docs.google.com/spreadsheets/d/1XL5vhW3sbDhbH9Cz0tuDiY8C3ctxq1tqvaCgkFb8cCA/edit?usp=sharing"",""อุดรธานี!L334"")"),95000)</f>
        <v>95000</v>
      </c>
      <c r="M439" s="178"/>
      <c r="N439" s="178">
        <f ca="1">IFERROR(__xludf.DUMMYFUNCTION("IMPORTRANGE(""https://docs.google.com/spreadsheets/d/1XL5vhW3sbDhbH9Cz0tuDiY8C3ctxq1tqvaCgkFb8cCA/edit?usp=sharing"",""อุดรธานี!M334"")"),57116)</f>
        <v>57116</v>
      </c>
      <c r="O439" s="178">
        <f t="shared" ca="1" si="114"/>
        <v>60.122105263157891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IFERROR(__xludf.DUMMYFUNCTION("IMPORTRANGE(""https://docs.google.com/spreadsheets/d/1XL5vhW3sbDhbH9Cz0tuDiY8C3ctxq1tqvaCgkFb8cCA/edit?usp=sharing"",""อุดรธานี!M335"")"),41290)</f>
        <v>41290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IFERROR(__xludf.DUMMYFUNCTION("IMPORTRANGE(""https://docs.google.com/spreadsheets/d/1XL5vhW3sbDhbH9Cz0tuDiY8C3ctxq1tqvaCgkFb8cCA/edit?usp=sharing"",""อุดรธานี!M336"")"),0)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IFERROR(__xludf.DUMMYFUNCTION("IMPORTRANGE(""https://docs.google.com/spreadsheets/d/1XL5vhW3sbDhbH9Cz0tuDiY8C3ctxq1tqvaCgkFb8cCA/edit?usp=sharing"",""อุดรธานี!M337"")"),0)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IFERROR(__xludf.DUMMYFUNCTION("IMPORTRANGE(""https://docs.google.com/spreadsheets/d/1XL5vhW3sbDhbH9Cz0tuDiY8C3ctxq1tqvaCgkFb8cCA/edit?usp=sharing"",""อุดรธานี!M338"")"),15826)</f>
        <v>15826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IFERROR(__xludf.DUMMYFUNCTION("IMPORTRANGE(""https://docs.google.com/spreadsheets/d/1XL5vhW3sbDhbH9Cz0tuDiY8C3ctxq1tqvaCgkFb8cCA/edit?usp=sharing"",""อุดรธานี!J340"")"),0)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IFERROR(__xludf.DUMMYFUNCTION("IMPORTRANGE(""https://docs.google.com/spreadsheets/d/1XL5vhW3sbDhbH9Cz0tuDiY8C3ctxq1tqvaCgkFb8cCA/edit?usp=sharing"",""อุดรธานี!J341"")"),1)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IFERROR(__xludf.DUMMYFUNCTION("IMPORTRANGE(""https://docs.google.com/spreadsheets/d/1XL5vhW3sbDhbH9Cz0tuDiY8C3ctxq1tqvaCgkFb8cCA/edit?usp=sharing"",""อุดรธานี!J342"")"),1)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IFERROR(__xludf.DUMMYFUNCTION("IMPORTRANGE(""https://docs.google.com/spreadsheets/d/1XL5vhW3sbDhbH9Cz0tuDiY8C3ctxq1tqvaCgkFb8cCA/edit?usp=sharing"",""อุดรธานี!J343"")"),1)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IFERROR(__xludf.DUMMYFUNCTION("IMPORTRANGE(""https://docs.google.com/spreadsheets/d/1XL5vhW3sbDhbH9Cz0tuDiY8C3ctxq1tqvaCgkFb8cCA/edit?usp=sharing"",""อุดรธานี!I344"")"),20)</f>
        <v>20</v>
      </c>
      <c r="J449" s="210">
        <f ca="1">IFERROR(__xludf.DUMMYFUNCTION("IMPORTRANGE(""https://docs.google.com/spreadsheets/d/1XL5vhW3sbDhbH9Cz0tuDiY8C3ctxq1tqvaCgkFb8cCA/edit?usp=sharing"",""อุดรธานี!J344"")"),20)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IFERROR(__xludf.DUMMYFUNCTION("IMPORTRANGE(""https://docs.google.com/spreadsheets/d/1XL5vhW3sbDhbH9Cz0tuDiY8C3ctxq1tqvaCgkFb8cCA/edit?usp=sharing"",""อุดรธานี!I345"")"),20)</f>
        <v>20</v>
      </c>
      <c r="J450" s="198">
        <f ca="1">IFERROR(__xludf.DUMMYFUNCTION("IMPORTRANGE(""https://docs.google.com/spreadsheets/d/1XL5vhW3sbDhbH9Cz0tuDiY8C3ctxq1tqvaCgkFb8cCA/edit?usp=sharing"",""อุดรธานี!J345"")"),20)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IFERROR(__xludf.DUMMYFUNCTION("IMPORTRANGE(""https://docs.google.com/spreadsheets/d/1XL5vhW3sbDhbH9Cz0tuDiY8C3ctxq1tqvaCgkFb8cCA/edit?usp=sharing"",""อุดรธานี!I346"")"),0)</f>
        <v>0</v>
      </c>
      <c r="J451" s="197">
        <f ca="1">IFERROR(__xludf.DUMMYFUNCTION("IMPORTRANGE(""https://docs.google.com/spreadsheets/d/1XL5vhW3sbDhbH9Cz0tuDiY8C3ctxq1tqvaCgkFb8cCA/edit?usp=sharing"",""อุดรธานี!J346"")"),0)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IFERROR(__xludf.DUMMYFUNCTION("IMPORTRANGE(""https://docs.google.com/spreadsheets/d/1XL5vhW3sbDhbH9Cz0tuDiY8C3ctxq1tqvaCgkFb8cCA/edit?usp=sharing"",""อุดรธานี!I347"")"),0)</f>
        <v>0</v>
      </c>
      <c r="J452" s="197">
        <f ca="1">IFERROR(__xludf.DUMMYFUNCTION("IMPORTRANGE(""https://docs.google.com/spreadsheets/d/1XL5vhW3sbDhbH9Cz0tuDiY8C3ctxq1tqvaCgkFb8cCA/edit?usp=sharing"",""อุดรธานี!J347"")"),0)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IFERROR(__xludf.DUMMYFUNCTION("IMPORTRANGE(""https://docs.google.com/spreadsheets/d/1XL5vhW3sbDhbH9Cz0tuDiY8C3ctxq1tqvaCgkFb8cCA/edit?usp=sharing"",""อุดรธานี!J348"")"),0)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IFERROR(__xludf.DUMMYFUNCTION("IMPORTRANGE(""https://docs.google.com/spreadsheets/d/1XL5vhW3sbDhbH9Cz0tuDiY8C3ctxq1tqvaCgkFb8cCA/edit?usp=sharing"",""อุดรธานี!J349"")"),0)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IFERROR(__xludf.DUMMYFUNCTION("IMPORTRANGE(""https://docs.google.com/spreadsheets/d/1XL5vhW3sbDhbH9Cz0tuDiY8C3ctxq1tqvaCgkFb8cCA/edit?usp=sharing"",""อุดรธานี!I350"")"),30344)</f>
        <v>30344</v>
      </c>
      <c r="J455" s="379">
        <f ca="1">IFERROR(__xludf.DUMMYFUNCTION("IMPORTRANGE(""https://docs.google.com/spreadsheets/d/1XL5vhW3sbDhbH9Cz0tuDiY8C3ctxq1tqvaCgkFb8cCA/edit?usp=sharing"",""อุดรธานี!J350"")"),0)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IFERROR(__xludf.DUMMYFUNCTION("IMPORTRANGE(""https://docs.google.com/spreadsheets/d/1XL5vhW3sbDhbH9Cz0tuDiY8C3ctxq1tqvaCgkFb8cCA/edit?usp=sharing"",""อุดรธานี!L350"")"),310551)</f>
        <v>310551</v>
      </c>
      <c r="M455" s="381"/>
      <c r="N455" s="381">
        <f ca="1">IFERROR(__xludf.DUMMYFUNCTION("IMPORTRANGE(""https://docs.google.com/spreadsheets/d/1XL5vhW3sbDhbH9Cz0tuDiY8C3ctxq1tqvaCgkFb8cCA/edit?usp=sharing"",""อุดรธานี!M350"")"),36530)</f>
        <v>36530</v>
      </c>
      <c r="O455" s="381">
        <f t="shared" ref="O455:O459" ca="1" si="116">+IF(L455&gt;0,N455*100/L455,0)</f>
        <v>11.762963249192564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IFERROR(__xludf.DUMMYFUNCTION("IMPORTRANGE(""https://docs.google.com/spreadsheets/d/1XL5vhW3sbDhbH9Cz0tuDiY8C3ctxq1tqvaCgkFb8cCA/edit?usp=sharing"",""อุดรธานี!L351"")"),0)</f>
        <v>0</v>
      </c>
      <c r="M456" s="172"/>
      <c r="N456" s="178">
        <f ca="1">IFERROR(__xludf.DUMMYFUNCTION("IMPORTRANGE(""https://docs.google.com/spreadsheets/d/1XL5vhW3sbDhbH9Cz0tuDiY8C3ctxq1tqvaCgkFb8cCA/edit?usp=sharing"",""อุดรธานี!M351"")"),0)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IFERROR(__xludf.DUMMYFUNCTION("IMPORTRANGE(""https://docs.google.com/spreadsheets/d/1XL5vhW3sbDhbH9Cz0tuDiY8C3ctxq1tqvaCgkFb8cCA/edit?usp=sharing"",""อุดรธานี!L352"")"),310551)</f>
        <v>310551</v>
      </c>
      <c r="M457" s="173"/>
      <c r="N457" s="178">
        <f ca="1">IFERROR(__xludf.DUMMYFUNCTION("IMPORTRANGE(""https://docs.google.com/spreadsheets/d/1XL5vhW3sbDhbH9Cz0tuDiY8C3ctxq1tqvaCgkFb8cCA/edit?usp=sharing"",""อุดรธานี!M352"")"),36530)</f>
        <v>36530</v>
      </c>
      <c r="O457" s="178">
        <f t="shared" ca="1" si="116"/>
        <v>11.762963249192564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IFERROR(__xludf.DUMMYFUNCTION("IMPORTRANGE(""https://docs.google.com/spreadsheets/d/1XL5vhW3sbDhbH9Cz0tuDiY8C3ctxq1tqvaCgkFb8cCA/edit?usp=sharing"",""อุดรธานี!L353"")"),0)</f>
        <v>0</v>
      </c>
      <c r="M458" s="178"/>
      <c r="N458" s="178">
        <f ca="1">IFERROR(__xludf.DUMMYFUNCTION("IMPORTRANGE(""https://docs.google.com/spreadsheets/d/1XL5vhW3sbDhbH9Cz0tuDiY8C3ctxq1tqvaCgkFb8cCA/edit?usp=sharing"",""อุดรธานี!M353"")"),0)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IFERROR(__xludf.DUMMYFUNCTION("IMPORTRANGE(""https://docs.google.com/spreadsheets/d/1XL5vhW3sbDhbH9Cz0tuDiY8C3ctxq1tqvaCgkFb8cCA/edit?usp=sharing"",""อุดรธานี!L354"")"),310551)</f>
        <v>310551</v>
      </c>
      <c r="M459" s="178"/>
      <c r="N459" s="178">
        <f ca="1">IFERROR(__xludf.DUMMYFUNCTION("IMPORTRANGE(""https://docs.google.com/spreadsheets/d/1XL5vhW3sbDhbH9Cz0tuDiY8C3ctxq1tqvaCgkFb8cCA/edit?usp=sharing"",""อุดรธานี!M354"")"),36530)</f>
        <v>36530</v>
      </c>
      <c r="O459" s="178">
        <f t="shared" ca="1" si="116"/>
        <v>11.762963249192564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IFERROR(__xludf.DUMMYFUNCTION("IMPORTRANGE(""https://docs.google.com/spreadsheets/d/1XL5vhW3sbDhbH9Cz0tuDiY8C3ctxq1tqvaCgkFb8cCA/edit?usp=sharing"",""อุดรธานี!M355"")"),0)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IFERROR(__xludf.DUMMYFUNCTION("IMPORTRANGE(""https://docs.google.com/spreadsheets/d/1XL5vhW3sbDhbH9Cz0tuDiY8C3ctxq1tqvaCgkFb8cCA/edit?usp=sharing"",""อุดรธานี!M356"")"),0)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IFERROR(__xludf.DUMMYFUNCTION("IMPORTRANGE(""https://docs.google.com/spreadsheets/d/1XL5vhW3sbDhbH9Cz0tuDiY8C3ctxq1tqvaCgkFb8cCA/edit?usp=sharing"",""อุดรธานี!M357"")"),0)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IFERROR(__xludf.DUMMYFUNCTION("IMPORTRANGE(""https://docs.google.com/spreadsheets/d/1XL5vhW3sbDhbH9Cz0tuDiY8C3ctxq1tqvaCgkFb8cCA/edit?usp=sharing"",""อุดรธานี!M358"")"),36530)</f>
        <v>36530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IFERROR(__xludf.DUMMYFUNCTION("IMPORTRANGE(""https://docs.google.com/spreadsheets/d/1XL5vhW3sbDhbH9Cz0tuDiY8C3ctxq1tqvaCgkFb8cCA/edit?usp=sharing"",""อุดรธานี!I359"")"),30344)</f>
        <v>30344</v>
      </c>
      <c r="J464" s="276">
        <f ca="1">IFERROR(__xludf.DUMMYFUNCTION("IMPORTRANGE(""https://docs.google.com/spreadsheets/d/1XL5vhW3sbDhbH9Cz0tuDiY8C3ctxq1tqvaCgkFb8cCA/edit?usp=sharing"",""อุดรธานี!J359"")"),0)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IFERROR(__xludf.DUMMYFUNCTION("IMPORTRANGE(""https://docs.google.com/spreadsheets/d/1XL5vhW3sbDhbH9Cz0tuDiY8C3ctxq1tqvaCgkFb8cCA/edit?usp=sharing"",""อุดรธานี!I360"")"),30344)</f>
        <v>30344</v>
      </c>
      <c r="J465" s="428">
        <f ca="1">IFERROR(__xludf.DUMMYFUNCTION("IMPORTRANGE(""https://docs.google.com/spreadsheets/d/1XL5vhW3sbDhbH9Cz0tuDiY8C3ctxq1tqvaCgkFb8cCA/edit?usp=sharing"",""อุดรธานี!J360"")"),14013)</f>
        <v>14013</v>
      </c>
      <c r="K465" s="211">
        <f t="shared" ca="1" si="117"/>
        <v>46.180464012654888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IFERROR(__xludf.DUMMYFUNCTION("IMPORTRANGE(""https://docs.google.com/spreadsheets/d/1XL5vhW3sbDhbH9Cz0tuDiY8C3ctxq1tqvaCgkFb8cCA/edit?usp=sharing"",""อุดรธานี!I361"")"),2438)</f>
        <v>2438</v>
      </c>
      <c r="J466" s="428">
        <f ca="1">IFERROR(__xludf.DUMMYFUNCTION("IMPORTRANGE(""https://docs.google.com/spreadsheets/d/1XL5vhW3sbDhbH9Cz0tuDiY8C3ctxq1tqvaCgkFb8cCA/edit?usp=sharing"",""อุดรธานี!J361"")"),823)</f>
        <v>823</v>
      </c>
      <c r="K466" s="211">
        <f t="shared" ca="1" si="117"/>
        <v>33.757178014766204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IFERROR(__xludf.DUMMYFUNCTION("IMPORTRANGE(""https://docs.google.com/spreadsheets/d/1XL5vhW3sbDhbH9Cz0tuDiY8C3ctxq1tqvaCgkFb8cCA/edit?usp=sharing"",""อุดรธานี!I362"")"),0)</f>
        <v>0</v>
      </c>
      <c r="J467" s="198">
        <f ca="1">IFERROR(__xludf.DUMMYFUNCTION("IMPORTRANGE(""https://docs.google.com/spreadsheets/d/1XL5vhW3sbDhbH9Cz0tuDiY8C3ctxq1tqvaCgkFb8cCA/edit?usp=sharing"",""อุดรธานี!J362"")"),11694)</f>
        <v>11694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IFERROR(__xludf.DUMMYFUNCTION("IMPORTRANGE(""https://docs.google.com/spreadsheets/d/1XL5vhW3sbDhbH9Cz0tuDiY8C3ctxq1tqvaCgkFb8cCA/edit?usp=sharing"",""อุดรธานี!I363"")"),0)</f>
        <v>0</v>
      </c>
      <c r="J468" s="198">
        <f ca="1">IFERROR(__xludf.DUMMYFUNCTION("IMPORTRANGE(""https://docs.google.com/spreadsheets/d/1XL5vhW3sbDhbH9Cz0tuDiY8C3ctxq1tqvaCgkFb8cCA/edit?usp=sharing"",""อุดรธานี!J363"")"),695)</f>
        <v>695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IFERROR(__xludf.DUMMYFUNCTION("IMPORTRANGE(""https://docs.google.com/spreadsheets/d/1XL5vhW3sbDhbH9Cz0tuDiY8C3ctxq1tqvaCgkFb8cCA/edit?usp=sharing"",""อุดรธานี!I364"")"),0)</f>
        <v>0</v>
      </c>
      <c r="J469" s="198">
        <f ca="1">IFERROR(__xludf.DUMMYFUNCTION("IMPORTRANGE(""https://docs.google.com/spreadsheets/d/1XL5vhW3sbDhbH9Cz0tuDiY8C3ctxq1tqvaCgkFb8cCA/edit?usp=sharing"",""อุดรธานี!J364"")"),1150)</f>
        <v>1150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IFERROR(__xludf.DUMMYFUNCTION("IMPORTRANGE(""https://docs.google.com/spreadsheets/d/1XL5vhW3sbDhbH9Cz0tuDiY8C3ctxq1tqvaCgkFb8cCA/edit?usp=sharing"",""อุดรธานี!I365"")"),0)</f>
        <v>0</v>
      </c>
      <c r="J470" s="198">
        <f ca="1">IFERROR(__xludf.DUMMYFUNCTION("IMPORTRANGE(""https://docs.google.com/spreadsheets/d/1XL5vhW3sbDhbH9Cz0tuDiY8C3ctxq1tqvaCgkFb8cCA/edit?usp=sharing"",""อุดรธานี!J365"")"),67)</f>
        <v>67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IFERROR(__xludf.DUMMYFUNCTION("IMPORTRANGE(""https://docs.google.com/spreadsheets/d/1XL5vhW3sbDhbH9Cz0tuDiY8C3ctxq1tqvaCgkFb8cCA/edit?usp=sharing"",""อุดรธานี!I366"")"),0)</f>
        <v>0</v>
      </c>
      <c r="J471" s="198">
        <f ca="1">IFERROR(__xludf.DUMMYFUNCTION("IMPORTRANGE(""https://docs.google.com/spreadsheets/d/1XL5vhW3sbDhbH9Cz0tuDiY8C3ctxq1tqvaCgkFb8cCA/edit?usp=sharing"",""อุดรธานี!J366"")"),1169)</f>
        <v>1169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IFERROR(__xludf.DUMMYFUNCTION("IMPORTRANGE(""https://docs.google.com/spreadsheets/d/1XL5vhW3sbDhbH9Cz0tuDiY8C3ctxq1tqvaCgkFb8cCA/edit?usp=sharing"",""อุดรธานี!I367"")"),0)</f>
        <v>0</v>
      </c>
      <c r="J472" s="198">
        <f ca="1">IFERROR(__xludf.DUMMYFUNCTION("IMPORTRANGE(""https://docs.google.com/spreadsheets/d/1XL5vhW3sbDhbH9Cz0tuDiY8C3ctxq1tqvaCgkFb8cCA/edit?usp=sharing"",""อุดรธานี!J367"")"),61)</f>
        <v>61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IFERROR(__xludf.DUMMYFUNCTION("IMPORTRANGE(""https://docs.google.com/spreadsheets/d/1XL5vhW3sbDhbH9Cz0tuDiY8C3ctxq1tqvaCgkFb8cCA/edit?usp=sharing"",""อุดรธานี!I368"")"),30344)</f>
        <v>30344</v>
      </c>
      <c r="J473" s="428">
        <f ca="1">IFERROR(__xludf.DUMMYFUNCTION("IMPORTRANGE(""https://docs.google.com/spreadsheets/d/1XL5vhW3sbDhbH9Cz0tuDiY8C3ctxq1tqvaCgkFb8cCA/edit?usp=sharing"",""อุดรธานี!J368"")"),0)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IFERROR(__xludf.DUMMYFUNCTION("IMPORTRANGE(""https://docs.google.com/spreadsheets/d/1XL5vhW3sbDhbH9Cz0tuDiY8C3ctxq1tqvaCgkFb8cCA/edit?usp=sharing"",""อุดรธานี!I369"")"),2438)</f>
        <v>2438</v>
      </c>
      <c r="J474" s="428">
        <f ca="1">IFERROR(__xludf.DUMMYFUNCTION("IMPORTRANGE(""https://docs.google.com/spreadsheets/d/1XL5vhW3sbDhbH9Cz0tuDiY8C3ctxq1tqvaCgkFb8cCA/edit?usp=sharing"",""อุดรธานี!J369"")"),0)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IFERROR(__xludf.DUMMYFUNCTION("IMPORTRANGE(""https://docs.google.com/spreadsheets/d/1XL5vhW3sbDhbH9Cz0tuDiY8C3ctxq1tqvaCgkFb8cCA/edit?usp=sharing"",""อุดรธานี!I370"")"),0)</f>
        <v>0</v>
      </c>
      <c r="J475" s="198">
        <f ca="1">IFERROR(__xludf.DUMMYFUNCTION("IMPORTRANGE(""https://docs.google.com/spreadsheets/d/1XL5vhW3sbDhbH9Cz0tuDiY8C3ctxq1tqvaCgkFb8cCA/edit?usp=sharing"",""อุดรธานี!J370"")"),0)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IFERROR(__xludf.DUMMYFUNCTION("IMPORTRANGE(""https://docs.google.com/spreadsheets/d/1XL5vhW3sbDhbH9Cz0tuDiY8C3ctxq1tqvaCgkFb8cCA/edit?usp=sharing"",""อุดรธานี!I371"")"),0)</f>
        <v>0</v>
      </c>
      <c r="J476" s="198">
        <f ca="1">IFERROR(__xludf.DUMMYFUNCTION("IMPORTRANGE(""https://docs.google.com/spreadsheets/d/1XL5vhW3sbDhbH9Cz0tuDiY8C3ctxq1tqvaCgkFb8cCA/edit?usp=sharing"",""อุดรธานี!J371"")"),0)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IFERROR(__xludf.DUMMYFUNCTION("IMPORTRANGE(""https://docs.google.com/spreadsheets/d/1XL5vhW3sbDhbH9Cz0tuDiY8C3ctxq1tqvaCgkFb8cCA/edit?usp=sharing"",""อุดรธานี!I372"")"),0)</f>
        <v>0</v>
      </c>
      <c r="J477" s="198">
        <f ca="1">IFERROR(__xludf.DUMMYFUNCTION("IMPORTRANGE(""https://docs.google.com/spreadsheets/d/1XL5vhW3sbDhbH9Cz0tuDiY8C3ctxq1tqvaCgkFb8cCA/edit?usp=sharing"",""อุดรธานี!J372"")"),0)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IFERROR(__xludf.DUMMYFUNCTION("IMPORTRANGE(""https://docs.google.com/spreadsheets/d/1XL5vhW3sbDhbH9Cz0tuDiY8C3ctxq1tqvaCgkFb8cCA/edit?usp=sharing"",""อุดรธานี!I373"")"),0)</f>
        <v>0</v>
      </c>
      <c r="J478" s="198">
        <f ca="1">IFERROR(__xludf.DUMMYFUNCTION("IMPORTRANGE(""https://docs.google.com/spreadsheets/d/1XL5vhW3sbDhbH9Cz0tuDiY8C3ctxq1tqvaCgkFb8cCA/edit?usp=sharing"",""อุดรธานี!J373"")"),0)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IFERROR(__xludf.DUMMYFUNCTION("IMPORTRANGE(""https://docs.google.com/spreadsheets/d/1XL5vhW3sbDhbH9Cz0tuDiY8C3ctxq1tqvaCgkFb8cCA/edit?usp=sharing"",""อุดรธานี!I374"")"),0)</f>
        <v>0</v>
      </c>
      <c r="J479" s="198">
        <f ca="1">IFERROR(__xludf.DUMMYFUNCTION("IMPORTRANGE(""https://docs.google.com/spreadsheets/d/1XL5vhW3sbDhbH9Cz0tuDiY8C3ctxq1tqvaCgkFb8cCA/edit?usp=sharing"",""อุดรธานี!J374"")"),0)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IFERROR(__xludf.DUMMYFUNCTION("IMPORTRANGE(""https://docs.google.com/spreadsheets/d/1XL5vhW3sbDhbH9Cz0tuDiY8C3ctxq1tqvaCgkFb8cCA/edit?usp=sharing"",""อุดรธานี!I375"")"),0)</f>
        <v>0</v>
      </c>
      <c r="J480" s="198">
        <f ca="1">IFERROR(__xludf.DUMMYFUNCTION("IMPORTRANGE(""https://docs.google.com/spreadsheets/d/1XL5vhW3sbDhbH9Cz0tuDiY8C3ctxq1tqvaCgkFb8cCA/edit?usp=sharing"",""อุดรธานี!J375"")"),0)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IFERROR(__xludf.DUMMYFUNCTION("IMPORTRANGE(""https://docs.google.com/spreadsheets/d/1XL5vhW3sbDhbH9Cz0tuDiY8C3ctxq1tqvaCgkFb8cCA/edit?usp=sharing"",""อุดรธานี!I376"")"),30344)</f>
        <v>30344</v>
      </c>
      <c r="J481" s="428">
        <f ca="1">IFERROR(__xludf.DUMMYFUNCTION("IMPORTRANGE(""https://docs.google.com/spreadsheets/d/1XL5vhW3sbDhbH9Cz0tuDiY8C3ctxq1tqvaCgkFb8cCA/edit?usp=sharing"",""อุดรธานี!J376"")"),0)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IFERROR(__xludf.DUMMYFUNCTION("IMPORTRANGE(""https://docs.google.com/spreadsheets/d/1XL5vhW3sbDhbH9Cz0tuDiY8C3ctxq1tqvaCgkFb8cCA/edit?usp=sharing"",""อุดรธานี!I377"")"),2438)</f>
        <v>2438</v>
      </c>
      <c r="J482" s="428">
        <f ca="1">IFERROR(__xludf.DUMMYFUNCTION("IMPORTRANGE(""https://docs.google.com/spreadsheets/d/1XL5vhW3sbDhbH9Cz0tuDiY8C3ctxq1tqvaCgkFb8cCA/edit?usp=sharing"",""อุดรธานี!J377"")"),0)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IFERROR(__xludf.DUMMYFUNCTION("IMPORTRANGE(""https://docs.google.com/spreadsheets/d/1XL5vhW3sbDhbH9Cz0tuDiY8C3ctxq1tqvaCgkFb8cCA/edit?usp=sharing"",""อุดรธานี!I378"")"),0)</f>
        <v>0</v>
      </c>
      <c r="J483" s="198">
        <f ca="1">IFERROR(__xludf.DUMMYFUNCTION("IMPORTRANGE(""https://docs.google.com/spreadsheets/d/1XL5vhW3sbDhbH9Cz0tuDiY8C3ctxq1tqvaCgkFb8cCA/edit?usp=sharing"",""อุดรธานี!J378"")"),0)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IFERROR(__xludf.DUMMYFUNCTION("IMPORTRANGE(""https://docs.google.com/spreadsheets/d/1XL5vhW3sbDhbH9Cz0tuDiY8C3ctxq1tqvaCgkFb8cCA/edit?usp=sharing"",""อุดรธานี!I379"")"),0)</f>
        <v>0</v>
      </c>
      <c r="J484" s="198">
        <f ca="1">IFERROR(__xludf.DUMMYFUNCTION("IMPORTRANGE(""https://docs.google.com/spreadsheets/d/1XL5vhW3sbDhbH9Cz0tuDiY8C3ctxq1tqvaCgkFb8cCA/edit?usp=sharing"",""อุดรธานี!J379"")"),0)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IFERROR(__xludf.DUMMYFUNCTION("IMPORTRANGE(""https://docs.google.com/spreadsheets/d/1XL5vhW3sbDhbH9Cz0tuDiY8C3ctxq1tqvaCgkFb8cCA/edit?usp=sharing"",""อุดรธานี!I380"")"),0)</f>
        <v>0</v>
      </c>
      <c r="J485" s="198">
        <f ca="1">IFERROR(__xludf.DUMMYFUNCTION("IMPORTRANGE(""https://docs.google.com/spreadsheets/d/1XL5vhW3sbDhbH9Cz0tuDiY8C3ctxq1tqvaCgkFb8cCA/edit?usp=sharing"",""อุดรธานี!J380"")"),0)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IFERROR(__xludf.DUMMYFUNCTION("IMPORTRANGE(""https://docs.google.com/spreadsheets/d/1XL5vhW3sbDhbH9Cz0tuDiY8C3ctxq1tqvaCgkFb8cCA/edit?usp=sharing"",""อุดรธานี!I381"")"),0)</f>
        <v>0</v>
      </c>
      <c r="J486" s="198">
        <f ca="1">IFERROR(__xludf.DUMMYFUNCTION("IMPORTRANGE(""https://docs.google.com/spreadsheets/d/1XL5vhW3sbDhbH9Cz0tuDiY8C3ctxq1tqvaCgkFb8cCA/edit?usp=sharing"",""อุดรธานี!J381"")"),0)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IFERROR(__xludf.DUMMYFUNCTION("IMPORTRANGE(""https://docs.google.com/spreadsheets/d/1XL5vhW3sbDhbH9Cz0tuDiY8C3ctxq1tqvaCgkFb8cCA/edit?usp=sharing"",""อุดรธานี!I382"")"),0)</f>
        <v>0</v>
      </c>
      <c r="J487" s="428">
        <f ca="1">IFERROR(__xludf.DUMMYFUNCTION("IMPORTRANGE(""https://docs.google.com/spreadsheets/d/1XL5vhW3sbDhbH9Cz0tuDiY8C3ctxq1tqvaCgkFb8cCA/edit?usp=sharing"",""อุดรธานี!J382"")"),0)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IFERROR(__xludf.DUMMYFUNCTION("IMPORTRANGE(""https://docs.google.com/spreadsheets/d/1XL5vhW3sbDhbH9Cz0tuDiY8C3ctxq1tqvaCgkFb8cCA/edit?usp=sharing"",""อุดรธานี!I383"")"),0)</f>
        <v>0</v>
      </c>
      <c r="J488" s="428">
        <f ca="1">IFERROR(__xludf.DUMMYFUNCTION("IMPORTRANGE(""https://docs.google.com/spreadsheets/d/1XL5vhW3sbDhbH9Cz0tuDiY8C3ctxq1tqvaCgkFb8cCA/edit?usp=sharing"",""อุดรธานี!J383"")"),0)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IFERROR(__xludf.DUMMYFUNCTION("IMPORTRANGE(""https://docs.google.com/spreadsheets/d/1XL5vhW3sbDhbH9Cz0tuDiY8C3ctxq1tqvaCgkFb8cCA/edit?usp=sharing"",""อุดรธานี!I384"")"),0)</f>
        <v>0</v>
      </c>
      <c r="J489" s="198">
        <f ca="1">IFERROR(__xludf.DUMMYFUNCTION("IMPORTRANGE(""https://docs.google.com/spreadsheets/d/1XL5vhW3sbDhbH9Cz0tuDiY8C3ctxq1tqvaCgkFb8cCA/edit?usp=sharing"",""อุดรธานี!J384"")"),0)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IFERROR(__xludf.DUMMYFUNCTION("IMPORTRANGE(""https://docs.google.com/spreadsheets/d/1XL5vhW3sbDhbH9Cz0tuDiY8C3ctxq1tqvaCgkFb8cCA/edit?usp=sharing"",""อุดรธานี!I385"")"),0)</f>
        <v>0</v>
      </c>
      <c r="J490" s="198">
        <f ca="1">IFERROR(__xludf.DUMMYFUNCTION("IMPORTRANGE(""https://docs.google.com/spreadsheets/d/1XL5vhW3sbDhbH9Cz0tuDiY8C3ctxq1tqvaCgkFb8cCA/edit?usp=sharing"",""อุดรธานี!J385"")"),0)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IFERROR(__xludf.DUMMYFUNCTION("IMPORTRANGE(""https://docs.google.com/spreadsheets/d/1XL5vhW3sbDhbH9Cz0tuDiY8C3ctxq1tqvaCgkFb8cCA/edit?usp=sharing"",""อุดรธานี!I386"")"),0)</f>
        <v>0</v>
      </c>
      <c r="J491" s="198">
        <f ca="1">IFERROR(__xludf.DUMMYFUNCTION("IMPORTRANGE(""https://docs.google.com/spreadsheets/d/1XL5vhW3sbDhbH9Cz0tuDiY8C3ctxq1tqvaCgkFb8cCA/edit?usp=sharing"",""อุดรธานี!J386"")"),0)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IFERROR(__xludf.DUMMYFUNCTION("IMPORTRANGE(""https://docs.google.com/spreadsheets/d/1XL5vhW3sbDhbH9Cz0tuDiY8C3ctxq1tqvaCgkFb8cCA/edit?usp=sharing"",""อุดรธานี!I387"")"),0)</f>
        <v>0</v>
      </c>
      <c r="J492" s="198">
        <f ca="1">IFERROR(__xludf.DUMMYFUNCTION("IMPORTRANGE(""https://docs.google.com/spreadsheets/d/1XL5vhW3sbDhbH9Cz0tuDiY8C3ctxq1tqvaCgkFb8cCA/edit?usp=sharing"",""อุดรธานี!J387"")"),0)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IFERROR(__xludf.DUMMYFUNCTION("IMPORTRANGE(""https://docs.google.com/spreadsheets/d/1XL5vhW3sbDhbH9Cz0tuDiY8C3ctxq1tqvaCgkFb8cCA/edit?usp=sharing"",""อุดรธานี!I388"")"),0)</f>
        <v>0</v>
      </c>
      <c r="J493" s="198">
        <f ca="1">IFERROR(__xludf.DUMMYFUNCTION("IMPORTRANGE(""https://docs.google.com/spreadsheets/d/1XL5vhW3sbDhbH9Cz0tuDiY8C3ctxq1tqvaCgkFb8cCA/edit?usp=sharing"",""อุดรธานี!J388"")"),0)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IFERROR(__xludf.DUMMYFUNCTION("IMPORTRANGE(""https://docs.google.com/spreadsheets/d/1XL5vhW3sbDhbH9Cz0tuDiY8C3ctxq1tqvaCgkFb8cCA/edit?usp=sharing"",""อุดรธานี!I389"")"),0)</f>
        <v>0</v>
      </c>
      <c r="J494" s="444">
        <f ca="1">IFERROR(__xludf.DUMMYFUNCTION("IMPORTRANGE(""https://docs.google.com/spreadsheets/d/1XL5vhW3sbDhbH9Cz0tuDiY8C3ctxq1tqvaCgkFb8cCA/edit?usp=sharing"",""อุดรธานี!J389"")"),0)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IFERROR(__xludf.DUMMYFUNCTION("IMPORTRANGE(""https://docs.google.com/spreadsheets/d/1XL5vhW3sbDhbH9Cz0tuDiY8C3ctxq1tqvaCgkFb8cCA/edit?usp=sharing"",""อุดรธานี!I390"")"),0)</f>
        <v>0</v>
      </c>
      <c r="J495" s="444">
        <f ca="1">IFERROR(__xludf.DUMMYFUNCTION("IMPORTRANGE(""https://docs.google.com/spreadsheets/d/1XL5vhW3sbDhbH9Cz0tuDiY8C3ctxq1tqvaCgkFb8cCA/edit?usp=sharing"",""อุดรธานี!J390"")"),0)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IFERROR(__xludf.DUMMYFUNCTION("IMPORTRANGE(""https://docs.google.com/spreadsheets/d/1XL5vhW3sbDhbH9Cz0tuDiY8C3ctxq1tqvaCgkFb8cCA/edit?usp=sharing"",""อุดรธานี!I391"")"),0)</f>
        <v>0</v>
      </c>
      <c r="J496" s="444">
        <f ca="1">IFERROR(__xludf.DUMMYFUNCTION("IMPORTRANGE(""https://docs.google.com/spreadsheets/d/1XL5vhW3sbDhbH9Cz0tuDiY8C3ctxq1tqvaCgkFb8cCA/edit?usp=sharing"",""อุดรธานี!J391"")"),0)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IFERROR(__xludf.DUMMYFUNCTION("IMPORTRANGE(""https://docs.google.com/spreadsheets/d/1XL5vhW3sbDhbH9Cz0tuDiY8C3ctxq1tqvaCgkFb8cCA/edit?usp=sharing"",""อุดรธานี!I392"")"),4197)</f>
        <v>4197</v>
      </c>
      <c r="J497" s="451">
        <f ca="1">IFERROR(__xludf.DUMMYFUNCTION("IMPORTRANGE(""https://docs.google.com/spreadsheets/d/1XL5vhW3sbDhbH9Cz0tuDiY8C3ctxq1tqvaCgkFb8cCA/edit?usp=sharing"",""อุดรธานี!J392"")"),0)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IFERROR(__xludf.DUMMYFUNCTION("IMPORTRANGE(""https://docs.google.com/spreadsheets/d/1XL5vhW3sbDhbH9Cz0tuDiY8C3ctxq1tqvaCgkFb8cCA/edit?usp=sharing"",""อุดรธานี!I393"")"),4197)</f>
        <v>4197</v>
      </c>
      <c r="J498" s="428">
        <f ca="1">IFERROR(__xludf.DUMMYFUNCTION("IMPORTRANGE(""https://docs.google.com/spreadsheets/d/1XL5vhW3sbDhbH9Cz0tuDiY8C3ctxq1tqvaCgkFb8cCA/edit?usp=sharing"",""อุดรธานี!J393"")"),0)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IFERROR(__xludf.DUMMYFUNCTION("IMPORTRANGE(""https://docs.google.com/spreadsheets/d/1XL5vhW3sbDhbH9Cz0tuDiY8C3ctxq1tqvaCgkFb8cCA/edit?usp=sharing"",""อุดรธานี!I394"")"),350)</f>
        <v>350</v>
      </c>
      <c r="J499" s="428">
        <f ca="1">IFERROR(__xludf.DUMMYFUNCTION("IMPORTRANGE(""https://docs.google.com/spreadsheets/d/1XL5vhW3sbDhbH9Cz0tuDiY8C3ctxq1tqvaCgkFb8cCA/edit?usp=sharing"",""อุดรธานี!J394"")"),0)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IFERROR(__xludf.DUMMYFUNCTION("IMPORTRANGE(""https://docs.google.com/spreadsheets/d/1XL5vhW3sbDhbH9Cz0tuDiY8C3ctxq1tqvaCgkFb8cCA/edit?usp=sharing"",""อุดรธานี!I395"")"),0)</f>
        <v>0</v>
      </c>
      <c r="J500" s="170">
        <f ca="1">IFERROR(__xludf.DUMMYFUNCTION("IMPORTRANGE(""https://docs.google.com/spreadsheets/d/1XL5vhW3sbDhbH9Cz0tuDiY8C3ctxq1tqvaCgkFb8cCA/edit?usp=sharing"",""อุดรธานี!J395"")"),0)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IFERROR(__xludf.DUMMYFUNCTION("IMPORTRANGE(""https://docs.google.com/spreadsheets/d/1XL5vhW3sbDhbH9Cz0tuDiY8C3ctxq1tqvaCgkFb8cCA/edit?usp=sharing"",""อุดรธานี!I396"")"),0)</f>
        <v>0</v>
      </c>
      <c r="J501" s="170">
        <f ca="1">IFERROR(__xludf.DUMMYFUNCTION("IMPORTRANGE(""https://docs.google.com/spreadsheets/d/1XL5vhW3sbDhbH9Cz0tuDiY8C3ctxq1tqvaCgkFb8cCA/edit?usp=sharing"",""อุดรธานี!J396"")"),0)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IFERROR(__xludf.DUMMYFUNCTION("IMPORTRANGE(""https://docs.google.com/spreadsheets/d/1XL5vhW3sbDhbH9Cz0tuDiY8C3ctxq1tqvaCgkFb8cCA/edit?usp=sharing"",""อุดรธานี!I397"")"),0)</f>
        <v>0</v>
      </c>
      <c r="J502" s="198">
        <f ca="1">IFERROR(__xludf.DUMMYFUNCTION("IMPORTRANGE(""https://docs.google.com/spreadsheets/d/1XL5vhW3sbDhbH9Cz0tuDiY8C3ctxq1tqvaCgkFb8cCA/edit?usp=sharing"",""อุดรธานี!J397"")"),0)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IFERROR(__xludf.DUMMYFUNCTION("IMPORTRANGE(""https://docs.google.com/spreadsheets/d/1XL5vhW3sbDhbH9Cz0tuDiY8C3ctxq1tqvaCgkFb8cCA/edit?usp=sharing"",""อุดรธานี!I398"")"),0)</f>
        <v>0</v>
      </c>
      <c r="J503" s="207">
        <f ca="1">IFERROR(__xludf.DUMMYFUNCTION("IMPORTRANGE(""https://docs.google.com/spreadsheets/d/1XL5vhW3sbDhbH9Cz0tuDiY8C3ctxq1tqvaCgkFb8cCA/edit?usp=sharing"",""อุดรธานี!J398"")"),0)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IFERROR(__xludf.DUMMYFUNCTION("IMPORTRANGE(""https://docs.google.com/spreadsheets/d/1XL5vhW3sbDhbH9Cz0tuDiY8C3ctxq1tqvaCgkFb8cCA/edit?usp=sharing"",""อุดรธานี!I399"")"),0)</f>
        <v>0</v>
      </c>
      <c r="J504" s="198">
        <f ca="1">IFERROR(__xludf.DUMMYFUNCTION("IMPORTRANGE(""https://docs.google.com/spreadsheets/d/1XL5vhW3sbDhbH9Cz0tuDiY8C3ctxq1tqvaCgkFb8cCA/edit?usp=sharing"",""อุดรธานี!J399"")"),0)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IFERROR(__xludf.DUMMYFUNCTION("IMPORTRANGE(""https://docs.google.com/spreadsheets/d/1XL5vhW3sbDhbH9Cz0tuDiY8C3ctxq1tqvaCgkFb8cCA/edit?usp=sharing"",""อุดรธานี!I400"")"),0)</f>
        <v>0</v>
      </c>
      <c r="J505" s="207">
        <f ca="1">IFERROR(__xludf.DUMMYFUNCTION("IMPORTRANGE(""https://docs.google.com/spreadsheets/d/1XL5vhW3sbDhbH9Cz0tuDiY8C3ctxq1tqvaCgkFb8cCA/edit?usp=sharing"",""อุดรธานี!J400"")"),0)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IFERROR(__xludf.DUMMYFUNCTION("IMPORTRANGE(""https://docs.google.com/spreadsheets/d/1XL5vhW3sbDhbH9Cz0tuDiY8C3ctxq1tqvaCgkFb8cCA/edit?usp=sharing"",""อุดรธานี!I401"")"),0)</f>
        <v>0</v>
      </c>
      <c r="J506" s="198">
        <f ca="1">IFERROR(__xludf.DUMMYFUNCTION("IMPORTRANGE(""https://docs.google.com/spreadsheets/d/1XL5vhW3sbDhbH9Cz0tuDiY8C3ctxq1tqvaCgkFb8cCA/edit?usp=sharing"",""อุดรธานี!J401"")"),0)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IFERROR(__xludf.DUMMYFUNCTION("IMPORTRANGE(""https://docs.google.com/spreadsheets/d/1XL5vhW3sbDhbH9Cz0tuDiY8C3ctxq1tqvaCgkFb8cCA/edit?usp=sharing"",""อุดรธานี!I402"")"),0)</f>
        <v>0</v>
      </c>
      <c r="J507" s="207">
        <f ca="1">IFERROR(__xludf.DUMMYFUNCTION("IMPORTRANGE(""https://docs.google.com/spreadsheets/d/1XL5vhW3sbDhbH9Cz0tuDiY8C3ctxq1tqvaCgkFb8cCA/edit?usp=sharing"",""อุดรธานี!J402"")"),0)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IFERROR(__xludf.DUMMYFUNCTION("IMPORTRANGE(""https://docs.google.com/spreadsheets/d/1XL5vhW3sbDhbH9Cz0tuDiY8C3ctxq1tqvaCgkFb8cCA/edit?usp=sharing"",""อุดรธานี!I403"")"),0)</f>
        <v>0</v>
      </c>
      <c r="J508" s="170">
        <f ca="1">IFERROR(__xludf.DUMMYFUNCTION("IMPORTRANGE(""https://docs.google.com/spreadsheets/d/1XL5vhW3sbDhbH9Cz0tuDiY8C3ctxq1tqvaCgkFb8cCA/edit?usp=sharing"",""อุดรธานี!J403"")"),0)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IFERROR(__xludf.DUMMYFUNCTION("IMPORTRANGE(""https://docs.google.com/spreadsheets/d/1XL5vhW3sbDhbH9Cz0tuDiY8C3ctxq1tqvaCgkFb8cCA/edit?usp=sharing"",""อุดรธานี!I404"")"),0)</f>
        <v>0</v>
      </c>
      <c r="J509" s="170">
        <f ca="1">IFERROR(__xludf.DUMMYFUNCTION("IMPORTRANGE(""https://docs.google.com/spreadsheets/d/1XL5vhW3sbDhbH9Cz0tuDiY8C3ctxq1tqvaCgkFb8cCA/edit?usp=sharing"",""อุดรธานี!J404"")"),0)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IFERROR(__xludf.DUMMYFUNCTION("IMPORTRANGE(""https://docs.google.com/spreadsheets/d/1XL5vhW3sbDhbH9Cz0tuDiY8C3ctxq1tqvaCgkFb8cCA/edit?usp=sharing"",""อุดรธานี!I405"")"),0)</f>
        <v>0</v>
      </c>
      <c r="J510" s="207">
        <f ca="1">IFERROR(__xludf.DUMMYFUNCTION("IMPORTRANGE(""https://docs.google.com/spreadsheets/d/1XL5vhW3sbDhbH9Cz0tuDiY8C3ctxq1tqvaCgkFb8cCA/edit?usp=sharing"",""อุดรธานี!J405"")"),0)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IFERROR(__xludf.DUMMYFUNCTION("IMPORTRANGE(""https://docs.google.com/spreadsheets/d/1XL5vhW3sbDhbH9Cz0tuDiY8C3ctxq1tqvaCgkFb8cCA/edit?usp=sharing"",""อุดรธานี!I406"")"),0)</f>
        <v>0</v>
      </c>
      <c r="J511" s="207">
        <f ca="1">IFERROR(__xludf.DUMMYFUNCTION("IMPORTRANGE(""https://docs.google.com/spreadsheets/d/1XL5vhW3sbDhbH9Cz0tuDiY8C3ctxq1tqvaCgkFb8cCA/edit?usp=sharing"",""อุดรธานี!J406"")"),0)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IFERROR(__xludf.DUMMYFUNCTION("IMPORTRANGE(""https://docs.google.com/spreadsheets/d/1XL5vhW3sbDhbH9Cz0tuDiY8C3ctxq1tqvaCgkFb8cCA/edit?usp=sharing"",""อุดรธานี!I407"")"),0)</f>
        <v>0</v>
      </c>
      <c r="J512" s="207">
        <f ca="1">IFERROR(__xludf.DUMMYFUNCTION("IMPORTRANGE(""https://docs.google.com/spreadsheets/d/1XL5vhW3sbDhbH9Cz0tuDiY8C3ctxq1tqvaCgkFb8cCA/edit?usp=sharing"",""อุดรธานี!J407"")"),0)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IFERROR(__xludf.DUMMYFUNCTION("IMPORTRANGE(""https://docs.google.com/spreadsheets/d/1XL5vhW3sbDhbH9Cz0tuDiY8C3ctxq1tqvaCgkFb8cCA/edit?usp=sharing"",""อุดรธานี!I408"")"),0)</f>
        <v>0</v>
      </c>
      <c r="J513" s="207">
        <f ca="1">IFERROR(__xludf.DUMMYFUNCTION("IMPORTRANGE(""https://docs.google.com/spreadsheets/d/1XL5vhW3sbDhbH9Cz0tuDiY8C3ctxq1tqvaCgkFb8cCA/edit?usp=sharing"",""อุดรธานี!J408"")"),0)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IFERROR(__xludf.DUMMYFUNCTION("IMPORTRANGE(""https://docs.google.com/spreadsheets/d/1XL5vhW3sbDhbH9Cz0tuDiY8C3ctxq1tqvaCgkFb8cCA/edit?usp=sharing"",""อุดรธานี!I409"")"),0)</f>
        <v>0</v>
      </c>
      <c r="J514" s="207">
        <f ca="1">IFERROR(__xludf.DUMMYFUNCTION("IMPORTRANGE(""https://docs.google.com/spreadsheets/d/1XL5vhW3sbDhbH9Cz0tuDiY8C3ctxq1tqvaCgkFb8cCA/edit?usp=sharing"",""อุดรธานี!J409"")"),0)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IFERROR(__xludf.DUMMYFUNCTION("IMPORTRANGE(""https://docs.google.com/spreadsheets/d/1XL5vhW3sbDhbH9Cz0tuDiY8C3ctxq1tqvaCgkFb8cCA/edit?usp=sharing"",""อุดรธานี!I410"")"),0)</f>
        <v>0</v>
      </c>
      <c r="J515" s="207">
        <f ca="1">IFERROR(__xludf.DUMMYFUNCTION("IMPORTRANGE(""https://docs.google.com/spreadsheets/d/1XL5vhW3sbDhbH9Cz0tuDiY8C3ctxq1tqvaCgkFb8cCA/edit?usp=sharing"",""อุดรธานี!J410"")"),0)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IFERROR(__xludf.DUMMYFUNCTION("IMPORTRANGE(""https://docs.google.com/spreadsheets/d/1XL5vhW3sbDhbH9Cz0tuDiY8C3ctxq1tqvaCgkFb8cCA/edit?usp=sharing"",""อุดรธานี!I411"")"),0)</f>
        <v>0</v>
      </c>
      <c r="J516" s="276">
        <f ca="1">IFERROR(__xludf.DUMMYFUNCTION("IMPORTRANGE(""https://docs.google.com/spreadsheets/d/1XL5vhW3sbDhbH9Cz0tuDiY8C3ctxq1tqvaCgkFb8cCA/edit?usp=sharing"",""อุดรธานี!J411"")"),0)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IFERROR(__xludf.DUMMYFUNCTION("IMPORTRANGE(""https://docs.google.com/spreadsheets/d/1XL5vhW3sbDhbH9Cz0tuDiY8C3ctxq1tqvaCgkFb8cCA/edit?usp=sharing"",""อุดรธานี!I412"")"),0)</f>
        <v>0</v>
      </c>
      <c r="J517" s="292">
        <f ca="1">IFERROR(__xludf.DUMMYFUNCTION("IMPORTRANGE(""https://docs.google.com/spreadsheets/d/1XL5vhW3sbDhbH9Cz0tuDiY8C3ctxq1tqvaCgkFb8cCA/edit?usp=sharing"",""อุดรธานี!J412"")"),0)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IFERROR(__xludf.DUMMYFUNCTION("IMPORTRANGE(""https://docs.google.com/spreadsheets/d/1XL5vhW3sbDhbH9Cz0tuDiY8C3ctxq1tqvaCgkFb8cCA/edit?usp=sharing"",""อุดรธานี!I413"")"),0)</f>
        <v>0</v>
      </c>
      <c r="J518" s="292">
        <f ca="1">IFERROR(__xludf.DUMMYFUNCTION("IMPORTRANGE(""https://docs.google.com/spreadsheets/d/1XL5vhW3sbDhbH9Cz0tuDiY8C3ctxq1tqvaCgkFb8cCA/edit?usp=sharing"",""อุดรธานี!J413"")"),0)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IFERROR(__xludf.DUMMYFUNCTION("IMPORTRANGE(""https://docs.google.com/spreadsheets/d/1XL5vhW3sbDhbH9Cz0tuDiY8C3ctxq1tqvaCgkFb8cCA/edit?usp=sharing"",""อุดรธานี!I414"")"),0)</f>
        <v>0</v>
      </c>
      <c r="J519" s="197">
        <f ca="1">IFERROR(__xludf.DUMMYFUNCTION("IMPORTRANGE(""https://docs.google.com/spreadsheets/d/1XL5vhW3sbDhbH9Cz0tuDiY8C3ctxq1tqvaCgkFb8cCA/edit?usp=sharing"",""อุดรธานี!J414"")"),0)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IFERROR(__xludf.DUMMYFUNCTION("IMPORTRANGE(""https://docs.google.com/spreadsheets/d/1XL5vhW3sbDhbH9Cz0tuDiY8C3ctxq1tqvaCgkFb8cCA/edit?usp=sharing"",""อุดรธานี!I415"")"),0)</f>
        <v>0</v>
      </c>
      <c r="J520" s="197">
        <f ca="1">IFERROR(__xludf.DUMMYFUNCTION("IMPORTRANGE(""https://docs.google.com/spreadsheets/d/1XL5vhW3sbDhbH9Cz0tuDiY8C3ctxq1tqvaCgkFb8cCA/edit?usp=sharing"",""อุดรธานี!J415"")"),0)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IFERROR(__xludf.DUMMYFUNCTION("IMPORTRANGE(""https://docs.google.com/spreadsheets/d/1XL5vhW3sbDhbH9Cz0tuDiY8C3ctxq1tqvaCgkFb8cCA/edit?usp=sharing"",""อุดรธานี!I416"")"),0)</f>
        <v>0</v>
      </c>
      <c r="J521" s="197">
        <f ca="1">IFERROR(__xludf.DUMMYFUNCTION("IMPORTRANGE(""https://docs.google.com/spreadsheets/d/1XL5vhW3sbDhbH9Cz0tuDiY8C3ctxq1tqvaCgkFb8cCA/edit?usp=sharing"",""อุดรธานี!J416"")"),0)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IFERROR(__xludf.DUMMYFUNCTION("IMPORTRANGE(""https://docs.google.com/spreadsheets/d/1XL5vhW3sbDhbH9Cz0tuDiY8C3ctxq1tqvaCgkFb8cCA/edit?usp=sharing"",""อุดรธานี!I417"")"),0)</f>
        <v>0</v>
      </c>
      <c r="J522" s="197">
        <f ca="1">IFERROR(__xludf.DUMMYFUNCTION("IMPORTRANGE(""https://docs.google.com/spreadsheets/d/1XL5vhW3sbDhbH9Cz0tuDiY8C3ctxq1tqvaCgkFb8cCA/edit?usp=sharing"",""อุดรธานี!J417"")"),0)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IFERROR(__xludf.DUMMYFUNCTION("IMPORTRANGE(""https://docs.google.com/spreadsheets/d/1XL5vhW3sbDhbH9Cz0tuDiY8C3ctxq1tqvaCgkFb8cCA/edit?usp=sharing"",""อุดรธานี!I418"")"),0)</f>
        <v>0</v>
      </c>
      <c r="J523" s="197">
        <f ca="1">IFERROR(__xludf.DUMMYFUNCTION("IMPORTRANGE(""https://docs.google.com/spreadsheets/d/1XL5vhW3sbDhbH9Cz0tuDiY8C3ctxq1tqvaCgkFb8cCA/edit?usp=sharing"",""อุดรธานี!J418"")"),0)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IFERROR(__xludf.DUMMYFUNCTION("IMPORTRANGE(""https://docs.google.com/spreadsheets/d/1XL5vhW3sbDhbH9Cz0tuDiY8C3ctxq1tqvaCgkFb8cCA/edit?usp=sharing"",""อุดรธานี!I419"")"),0)</f>
        <v>0</v>
      </c>
      <c r="J524" s="197">
        <f ca="1">IFERROR(__xludf.DUMMYFUNCTION("IMPORTRANGE(""https://docs.google.com/spreadsheets/d/1XL5vhW3sbDhbH9Cz0tuDiY8C3ctxq1tqvaCgkFb8cCA/edit?usp=sharing"",""อุดรธานี!J419"")"),0)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IFERROR(__xludf.DUMMYFUNCTION("IMPORTRANGE(""https://docs.google.com/spreadsheets/d/1XL5vhW3sbDhbH9Cz0tuDiY8C3ctxq1tqvaCgkFb8cCA/edit?usp=sharing"",""อุดรธานี!I420"")"),0)</f>
        <v>0</v>
      </c>
      <c r="J525" s="292">
        <f ca="1">IFERROR(__xludf.DUMMYFUNCTION("IMPORTRANGE(""https://docs.google.com/spreadsheets/d/1XL5vhW3sbDhbH9Cz0tuDiY8C3ctxq1tqvaCgkFb8cCA/edit?usp=sharing"",""อุดรธานี!J420"")"),0)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IFERROR(__xludf.DUMMYFUNCTION("IMPORTRANGE(""https://docs.google.com/spreadsheets/d/1XL5vhW3sbDhbH9Cz0tuDiY8C3ctxq1tqvaCgkFb8cCA/edit?usp=sharing"",""อุดรธานี!I421"")"),0)</f>
        <v>0</v>
      </c>
      <c r="J526" s="292">
        <f ca="1">IFERROR(__xludf.DUMMYFUNCTION("IMPORTRANGE(""https://docs.google.com/spreadsheets/d/1XL5vhW3sbDhbH9Cz0tuDiY8C3ctxq1tqvaCgkFb8cCA/edit?usp=sharing"",""อุดรธานี!J421"")"),0)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IFERROR(__xludf.DUMMYFUNCTION("IMPORTRANGE(""https://docs.google.com/spreadsheets/d/1XL5vhW3sbDhbH9Cz0tuDiY8C3ctxq1tqvaCgkFb8cCA/edit?usp=sharing"",""อุดรธานี!I422"")"),0)</f>
        <v>0</v>
      </c>
      <c r="J527" s="207">
        <f ca="1">IFERROR(__xludf.DUMMYFUNCTION("IMPORTRANGE(""https://docs.google.com/spreadsheets/d/1XL5vhW3sbDhbH9Cz0tuDiY8C3ctxq1tqvaCgkFb8cCA/edit?usp=sharing"",""อุดรธานี!J422"")"),0)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IFERROR(__xludf.DUMMYFUNCTION("IMPORTRANGE(""https://docs.google.com/spreadsheets/d/1XL5vhW3sbDhbH9Cz0tuDiY8C3ctxq1tqvaCgkFb8cCA/edit?usp=sharing"",""อุดรธานี!I423"")"),0)</f>
        <v>0</v>
      </c>
      <c r="J528" s="207">
        <f ca="1">IFERROR(__xludf.DUMMYFUNCTION("IMPORTRANGE(""https://docs.google.com/spreadsheets/d/1XL5vhW3sbDhbH9Cz0tuDiY8C3ctxq1tqvaCgkFb8cCA/edit?usp=sharing"",""อุดรธานี!J423"")"),0)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IFERROR(__xludf.DUMMYFUNCTION("IMPORTRANGE(""https://docs.google.com/spreadsheets/d/1XL5vhW3sbDhbH9Cz0tuDiY8C3ctxq1tqvaCgkFb8cCA/edit?usp=sharing"",""อุดรธานี!I424"")"),0)</f>
        <v>0</v>
      </c>
      <c r="J529" s="207">
        <f ca="1">IFERROR(__xludf.DUMMYFUNCTION("IMPORTRANGE(""https://docs.google.com/spreadsheets/d/1XL5vhW3sbDhbH9Cz0tuDiY8C3ctxq1tqvaCgkFb8cCA/edit?usp=sharing"",""อุดรธานี!J424"")"),0)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IFERROR(__xludf.DUMMYFUNCTION("IMPORTRANGE(""https://docs.google.com/spreadsheets/d/1XL5vhW3sbDhbH9Cz0tuDiY8C3ctxq1tqvaCgkFb8cCA/edit?usp=sharing"",""อุดรธานี!I425"")"),0)</f>
        <v>0</v>
      </c>
      <c r="J530" s="207">
        <f ca="1">IFERROR(__xludf.DUMMYFUNCTION("IMPORTRANGE(""https://docs.google.com/spreadsheets/d/1XL5vhW3sbDhbH9Cz0tuDiY8C3ctxq1tqvaCgkFb8cCA/edit?usp=sharing"",""อุดรธานี!J425"")"),0)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IFERROR(__xludf.DUMMYFUNCTION("IMPORTRANGE(""https://docs.google.com/spreadsheets/d/1XL5vhW3sbDhbH9Cz0tuDiY8C3ctxq1tqvaCgkFb8cCA/edit?usp=sharing"",""อุดรธานี!I426"")"),0)</f>
        <v>0</v>
      </c>
      <c r="J531" s="207">
        <f ca="1">IFERROR(__xludf.DUMMYFUNCTION("IMPORTRANGE(""https://docs.google.com/spreadsheets/d/1XL5vhW3sbDhbH9Cz0tuDiY8C3ctxq1tqvaCgkFb8cCA/edit?usp=sharing"",""อุดรธานี!J426"")"),0)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IFERROR(__xludf.DUMMYFUNCTION("IMPORTRANGE(""https://docs.google.com/spreadsheets/d/1XL5vhW3sbDhbH9Cz0tuDiY8C3ctxq1tqvaCgkFb8cCA/edit?usp=sharing"",""อุดรธานี!I427"")"),0)</f>
        <v>0</v>
      </c>
      <c r="J532" s="474">
        <f ca="1">IFERROR(__xludf.DUMMYFUNCTION("IMPORTRANGE(""https://docs.google.com/spreadsheets/d/1XL5vhW3sbDhbH9Cz0tuDiY8C3ctxq1tqvaCgkFb8cCA/edit?usp=sharing"",""อุดรธานี!J427"")"),0)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IFERROR(__xludf.DUMMYFUNCTION("IMPORTRANGE(""https://docs.google.com/spreadsheets/d/1XL5vhW3sbDhbH9Cz0tuDiY8C3ctxq1tqvaCgkFb8cCA/edit?usp=sharing"",""อุดรธานี!I428"")"),25)</f>
        <v>25</v>
      </c>
      <c r="J533" s="418">
        <f ca="1">IFERROR(__xludf.DUMMYFUNCTION("IMPORTRANGE(""https://docs.google.com/spreadsheets/d/1XL5vhW3sbDhbH9Cz0tuDiY8C3ctxq1tqvaCgkFb8cCA/edit?usp=sharing"",""อุดรธานี!J428"")"),25)</f>
        <v>25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IFERROR(__xludf.DUMMYFUNCTION("IMPORTRANGE(""https://docs.google.com/spreadsheets/d/1XL5vhW3sbDhbH9Cz0tuDiY8C3ctxq1tqvaCgkFb8cCA/edit?usp=sharing"",""อุดรธานี!L428"")"),36890)</f>
        <v>36890</v>
      </c>
      <c r="M533" s="420"/>
      <c r="N533" s="420">
        <f ca="1">IFERROR(__xludf.DUMMYFUNCTION("IMPORTRANGE(""https://docs.google.com/spreadsheets/d/1XL5vhW3sbDhbH9Cz0tuDiY8C3ctxq1tqvaCgkFb8cCA/edit?usp=sharing"",""อุดรธานี!M428"")"),29609)</f>
        <v>29609</v>
      </c>
      <c r="O533" s="420">
        <f t="shared" ref="O533:O537" ca="1" si="118">+IF(L533&gt;0,N533*100/L533,0)</f>
        <v>80.262943887232311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IFERROR(__xludf.DUMMYFUNCTION("IMPORTRANGE(""https://docs.google.com/spreadsheets/d/1XL5vhW3sbDhbH9Cz0tuDiY8C3ctxq1tqvaCgkFb8cCA/edit?usp=sharing"",""อุดรธานี!L429"")"),0)</f>
        <v>0</v>
      </c>
      <c r="M534" s="172"/>
      <c r="N534" s="178">
        <f ca="1">IFERROR(__xludf.DUMMYFUNCTION("IMPORTRANGE(""https://docs.google.com/spreadsheets/d/1XL5vhW3sbDhbH9Cz0tuDiY8C3ctxq1tqvaCgkFb8cCA/edit?usp=sharing"",""อุดรธานี!M429"")"),0)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IFERROR(__xludf.DUMMYFUNCTION("IMPORTRANGE(""https://docs.google.com/spreadsheets/d/1XL5vhW3sbDhbH9Cz0tuDiY8C3ctxq1tqvaCgkFb8cCA/edit?usp=sharing"",""อุดรธานี!L430"")"),36890)</f>
        <v>36890</v>
      </c>
      <c r="M535" s="173"/>
      <c r="N535" s="178">
        <f ca="1">IFERROR(__xludf.DUMMYFUNCTION("IMPORTRANGE(""https://docs.google.com/spreadsheets/d/1XL5vhW3sbDhbH9Cz0tuDiY8C3ctxq1tqvaCgkFb8cCA/edit?usp=sharing"",""อุดรธานี!M430"")"),29609)</f>
        <v>29609</v>
      </c>
      <c r="O535" s="178">
        <f t="shared" ca="1" si="118"/>
        <v>80.262943887232311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IFERROR(__xludf.DUMMYFUNCTION("IMPORTRANGE(""https://docs.google.com/spreadsheets/d/1XL5vhW3sbDhbH9Cz0tuDiY8C3ctxq1tqvaCgkFb8cCA/edit?usp=sharing"",""อุดรธานี!L431"")"),0)</f>
        <v>0</v>
      </c>
      <c r="M536" s="178"/>
      <c r="N536" s="178">
        <f ca="1">IFERROR(__xludf.DUMMYFUNCTION("IMPORTRANGE(""https://docs.google.com/spreadsheets/d/1XL5vhW3sbDhbH9Cz0tuDiY8C3ctxq1tqvaCgkFb8cCA/edit?usp=sharing"",""อุดรธานี!M431"")"),0)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IFERROR(__xludf.DUMMYFUNCTION("IMPORTRANGE(""https://docs.google.com/spreadsheets/d/1XL5vhW3sbDhbH9Cz0tuDiY8C3ctxq1tqvaCgkFb8cCA/edit?usp=sharing"",""อุดรธานี!L432"")"),36890)</f>
        <v>36890</v>
      </c>
      <c r="M537" s="178"/>
      <c r="N537" s="178">
        <f ca="1">IFERROR(__xludf.DUMMYFUNCTION("IMPORTRANGE(""https://docs.google.com/spreadsheets/d/1XL5vhW3sbDhbH9Cz0tuDiY8C3ctxq1tqvaCgkFb8cCA/edit?usp=sharing"",""อุดรธานี!M432"")"),29609)</f>
        <v>29609</v>
      </c>
      <c r="O537" s="178">
        <f t="shared" ca="1" si="118"/>
        <v>80.262943887232311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IFERROR(__xludf.DUMMYFUNCTION("IMPORTRANGE(""https://docs.google.com/spreadsheets/d/1XL5vhW3sbDhbH9Cz0tuDiY8C3ctxq1tqvaCgkFb8cCA/edit?usp=sharing"",""อุดรธานี!M433"")"),18345)</f>
        <v>18345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IFERROR(__xludf.DUMMYFUNCTION("IMPORTRANGE(""https://docs.google.com/spreadsheets/d/1XL5vhW3sbDhbH9Cz0tuDiY8C3ctxq1tqvaCgkFb8cCA/edit?usp=sharing"",""อุดรธานี!M434"")"),0)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IFERROR(__xludf.DUMMYFUNCTION("IMPORTRANGE(""https://docs.google.com/spreadsheets/d/1XL5vhW3sbDhbH9Cz0tuDiY8C3ctxq1tqvaCgkFb8cCA/edit?usp=sharing"",""อุดรธานี!M435"")"),0)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IFERROR(__xludf.DUMMYFUNCTION("IMPORTRANGE(""https://docs.google.com/spreadsheets/d/1XL5vhW3sbDhbH9Cz0tuDiY8C3ctxq1tqvaCgkFb8cCA/edit?usp=sharing"",""อุดรธานี!M436"")"),11264)</f>
        <v>11264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IFERROR(__xludf.DUMMYFUNCTION("IMPORTRANGE(""https://docs.google.com/spreadsheets/d/1XL5vhW3sbDhbH9Cz0tuDiY8C3ctxq1tqvaCgkFb8cCA/edit?usp=sharing"",""อุดรธานี!J438"")"),0)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IFERROR(__xludf.DUMMYFUNCTION("IMPORTRANGE(""https://docs.google.com/spreadsheets/d/1XL5vhW3sbDhbH9Cz0tuDiY8C3ctxq1tqvaCgkFb8cCA/edit?usp=sharing"",""อุดรธานี!J439"")"),1)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IFERROR(__xludf.DUMMYFUNCTION("IMPORTRANGE(""https://docs.google.com/spreadsheets/d/1XL5vhW3sbDhbH9Cz0tuDiY8C3ctxq1tqvaCgkFb8cCA/edit?usp=sharing"",""อุดรธานี!J440"")"),1)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IFERROR(__xludf.DUMMYFUNCTION("IMPORTRANGE(""https://docs.google.com/spreadsheets/d/1XL5vhW3sbDhbH9Cz0tuDiY8C3ctxq1tqvaCgkFb8cCA/edit?usp=sharing"",""อุดรธานี!J441"")"),1)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IFERROR(__xludf.DUMMYFUNCTION("IMPORTRANGE(""https://docs.google.com/spreadsheets/d/1XL5vhW3sbDhbH9Cz0tuDiY8C3ctxq1tqvaCgkFb8cCA/edit?usp=sharing"",""อุดรธานี!I442"")"),25)</f>
        <v>25</v>
      </c>
      <c r="J547" s="198">
        <f ca="1">IFERROR(__xludf.DUMMYFUNCTION("IMPORTRANGE(""https://docs.google.com/spreadsheets/d/1XL5vhW3sbDhbH9Cz0tuDiY8C3ctxq1tqvaCgkFb8cCA/edit?usp=sharing"",""อุดรธานี!J442"")"),25)</f>
        <v>25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IFERROR(__xludf.DUMMYFUNCTION("IMPORTRANGE(""https://docs.google.com/spreadsheets/d/1XL5vhW3sbDhbH9Cz0tuDiY8C3ctxq1tqvaCgkFb8cCA/edit?usp=sharing"",""อุดรธานี!J166"")"),0)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IFERROR(__xludf.DUMMYFUNCTION("IMPORTRANGE(""https://docs.google.com/spreadsheets/d/1XL5vhW3sbDhbH9Cz0tuDiY8C3ctxq1tqvaCgkFb8cCA/edit?usp=sharing"",""อุดรธานี!J444"")"),0)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IFERROR(__xludf.DUMMYFUNCTION("IMPORTRANGE(""https://docs.google.com/spreadsheets/d/1XL5vhW3sbDhbH9Cz0tuDiY8C3ctxq1tqvaCgkFb8cCA/edit?usp=sharing"",""อุดรธานี!J445"")"),0)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IFERROR(__xludf.DUMMYFUNCTION("IMPORTRANGE(""https://docs.google.com/spreadsheets/d/1XL5vhW3sbDhbH9Cz0tuDiY8C3ctxq1tqvaCgkFb8cCA/edit?usp=sharing"",""อุดรธานี!I446"")"),0)</f>
        <v>0</v>
      </c>
      <c r="J551" s="418">
        <f ca="1">IFERROR(__xludf.DUMMYFUNCTION("IMPORTRANGE(""https://docs.google.com/spreadsheets/d/1XL5vhW3sbDhbH9Cz0tuDiY8C3ctxq1tqvaCgkFb8cCA/edit?usp=sharing"",""อุดรธานี!J446"")"),0)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IFERROR(__xludf.DUMMYFUNCTION("IMPORTRANGE(""https://docs.google.com/spreadsheets/d/1XL5vhW3sbDhbH9Cz0tuDiY8C3ctxq1tqvaCgkFb8cCA/edit?usp=sharing"",""อุดรธานี!L446"")"),0)</f>
        <v>0</v>
      </c>
      <c r="M551" s="420"/>
      <c r="N551" s="420">
        <f ca="1">IFERROR(__xludf.DUMMYFUNCTION("IMPORTRANGE(""https://docs.google.com/spreadsheets/d/1XL5vhW3sbDhbH9Cz0tuDiY8C3ctxq1tqvaCgkFb8cCA/edit?usp=sharing"",""อุดรธานี!M446"")"),0)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IFERROR(__xludf.DUMMYFUNCTION("IMPORTRANGE(""https://docs.google.com/spreadsheets/d/1XL5vhW3sbDhbH9Cz0tuDiY8C3ctxq1tqvaCgkFb8cCA/edit?usp=sharing"",""อุดรธานี!L447"")"),0)</f>
        <v>0</v>
      </c>
      <c r="M552" s="172"/>
      <c r="N552" s="178">
        <f ca="1">IFERROR(__xludf.DUMMYFUNCTION("IMPORTRANGE(""https://docs.google.com/spreadsheets/d/1XL5vhW3sbDhbH9Cz0tuDiY8C3ctxq1tqvaCgkFb8cCA/edit?usp=sharing"",""อุดรธานี!M447"")"),0)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IFERROR(__xludf.DUMMYFUNCTION("IMPORTRANGE(""https://docs.google.com/spreadsheets/d/1XL5vhW3sbDhbH9Cz0tuDiY8C3ctxq1tqvaCgkFb8cCA/edit?usp=sharing"",""อุดรธานี!L448"")"),0)</f>
        <v>0</v>
      </c>
      <c r="M553" s="173"/>
      <c r="N553" s="178">
        <f ca="1">IFERROR(__xludf.DUMMYFUNCTION("IMPORTRANGE(""https://docs.google.com/spreadsheets/d/1XL5vhW3sbDhbH9Cz0tuDiY8C3ctxq1tqvaCgkFb8cCA/edit?usp=sharing"",""อุดรธานี!M448"")"),0)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IFERROR(__xludf.DUMMYFUNCTION("IMPORTRANGE(""https://docs.google.com/spreadsheets/d/1XL5vhW3sbDhbH9Cz0tuDiY8C3ctxq1tqvaCgkFb8cCA/edit?usp=sharing"",""อุดรธานี!L449"")"),0)</f>
        <v>0</v>
      </c>
      <c r="M554" s="178"/>
      <c r="N554" s="178">
        <f ca="1">IFERROR(__xludf.DUMMYFUNCTION("IMPORTRANGE(""https://docs.google.com/spreadsheets/d/1XL5vhW3sbDhbH9Cz0tuDiY8C3ctxq1tqvaCgkFb8cCA/edit?usp=sharing"",""อุดรธานี!M449"")"),0)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IFERROR(__xludf.DUMMYFUNCTION("IMPORTRANGE(""https://docs.google.com/spreadsheets/d/1XL5vhW3sbDhbH9Cz0tuDiY8C3ctxq1tqvaCgkFb8cCA/edit?usp=sharing"",""อุดรธานี!L450"")"),0)</f>
        <v>0</v>
      </c>
      <c r="M555" s="178"/>
      <c r="N555" s="178">
        <f ca="1">IFERROR(__xludf.DUMMYFUNCTION("IMPORTRANGE(""https://docs.google.com/spreadsheets/d/1XL5vhW3sbDhbH9Cz0tuDiY8C3ctxq1tqvaCgkFb8cCA/edit?usp=sharing"",""อุดรธานี!M450"")"),0)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IFERROR(__xludf.DUMMYFUNCTION("IMPORTRANGE(""https://docs.google.com/spreadsheets/d/1XL5vhW3sbDhbH9Cz0tuDiY8C3ctxq1tqvaCgkFb8cCA/edit?usp=sharing"",""อุดรธานี!M451"")"),0)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IFERROR(__xludf.DUMMYFUNCTION("IMPORTRANGE(""https://docs.google.com/spreadsheets/d/1XL5vhW3sbDhbH9Cz0tuDiY8C3ctxq1tqvaCgkFb8cCA/edit?usp=sharing"",""อุดรธานี!M452"")"),0)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IFERROR(__xludf.DUMMYFUNCTION("IMPORTRANGE(""https://docs.google.com/spreadsheets/d/1XL5vhW3sbDhbH9Cz0tuDiY8C3ctxq1tqvaCgkFb8cCA/edit?usp=sharing"",""อุดรธานี!M453"")"),0)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IFERROR(__xludf.DUMMYFUNCTION("IMPORTRANGE(""https://docs.google.com/spreadsheets/d/1XL5vhW3sbDhbH9Cz0tuDiY8C3ctxq1tqvaCgkFb8cCA/edit?usp=sharing"",""อุดรธานี!M454"")"),0)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IFERROR(__xludf.DUMMYFUNCTION("IMPORTRANGE(""https://docs.google.com/spreadsheets/d/1XL5vhW3sbDhbH9Cz0tuDiY8C3ctxq1tqvaCgkFb8cCA/edit?usp=sharing"",""อุดรธานี!I455"")"),0)</f>
        <v>0</v>
      </c>
      <c r="J560" s="170">
        <f ca="1">IFERROR(__xludf.DUMMYFUNCTION("IMPORTRANGE(""https://docs.google.com/spreadsheets/d/1XL5vhW3sbDhbH9Cz0tuDiY8C3ctxq1tqvaCgkFb8cCA/edit?usp=sharing"",""อุดรธานี!J455"")"),0)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IFERROR(__xludf.DUMMYFUNCTION("IMPORTRANGE(""https://docs.google.com/spreadsheets/d/1XL5vhW3sbDhbH9Cz0tuDiY8C3ctxq1tqvaCgkFb8cCA/edit?usp=sharing"",""อุดรธานี!I456"")"),0)</f>
        <v>0</v>
      </c>
      <c r="J561" s="213">
        <f ca="1">IFERROR(__xludf.DUMMYFUNCTION("IMPORTRANGE(""https://docs.google.com/spreadsheets/d/1XL5vhW3sbDhbH9Cz0tuDiY8C3ctxq1tqvaCgkFb8cCA/edit?usp=sharing"",""อุดรธานี!J456"")"),0)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IFERROR(__xludf.DUMMYFUNCTION("IMPORTRANGE(""https://docs.google.com/spreadsheets/d/1XL5vhW3sbDhbH9Cz0tuDiY8C3ctxq1tqvaCgkFb8cCA/edit?usp=sharing"",""อุดรธานี!J457"")"),"")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IFERROR(__xludf.DUMMYFUNCTION("IMPORTRANGE(""https://docs.google.com/spreadsheets/d/1XL5vhW3sbDhbH9Cz0tuDiY8C3ctxq1tqvaCgkFb8cCA/edit?usp=sharing"",""อุดรธานี!J458"")"),"")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IFERROR(__xludf.DUMMYFUNCTION("IMPORTRANGE(""https://docs.google.com/spreadsheets/d/1XL5vhW3sbDhbH9Cz0tuDiY8C3ctxq1tqvaCgkFb8cCA/edit?usp=sharing"",""อุดรธานี!I459"")"),5200)</f>
        <v>5200</v>
      </c>
      <c r="J564" s="379">
        <f ca="1">IFERROR(__xludf.DUMMYFUNCTION("IMPORTRANGE(""https://docs.google.com/spreadsheets/d/1XL5vhW3sbDhbH9Cz0tuDiY8C3ctxq1tqvaCgkFb8cCA/edit?usp=sharing"",""อุดรธานี!J459"")"),4495)</f>
        <v>4495</v>
      </c>
      <c r="K564" s="380">
        <f t="shared" ca="1" si="121"/>
        <v>86.442307692307693</v>
      </c>
      <c r="L564" s="381">
        <f ca="1">IFERROR(__xludf.DUMMYFUNCTION("IMPORTRANGE(""https://docs.google.com/spreadsheets/d/1XL5vhW3sbDhbH9Cz0tuDiY8C3ctxq1tqvaCgkFb8cCA/edit?usp=sharing"",""อุดรธานี!L459"")"),172800)</f>
        <v>172800</v>
      </c>
      <c r="M564" s="381"/>
      <c r="N564" s="381">
        <f ca="1">IFERROR(__xludf.DUMMYFUNCTION("IMPORTRANGE(""https://docs.google.com/spreadsheets/d/1XL5vhW3sbDhbH9Cz0tuDiY8C3ctxq1tqvaCgkFb8cCA/edit?usp=sharing"",""อุดรธานี!M459"")"),81438.04)</f>
        <v>81438.039999999994</v>
      </c>
      <c r="O564" s="381">
        <f t="shared" ref="O564:O568" ca="1" si="122">+IF(L564&gt;0,N564*100/L564,0)</f>
        <v>47.128495370370366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IFERROR(__xludf.DUMMYFUNCTION("IMPORTRANGE(""https://docs.google.com/spreadsheets/d/1XL5vhW3sbDhbH9Cz0tuDiY8C3ctxq1tqvaCgkFb8cCA/edit?usp=sharing"",""อุดรธานี!L460"")"),0)</f>
        <v>0</v>
      </c>
      <c r="M565" s="172"/>
      <c r="N565" s="178">
        <f ca="1">IFERROR(__xludf.DUMMYFUNCTION("IMPORTRANGE(""https://docs.google.com/spreadsheets/d/1XL5vhW3sbDhbH9Cz0tuDiY8C3ctxq1tqvaCgkFb8cCA/edit?usp=sharing"",""อุดรธานี!M460"")"),0)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IFERROR(__xludf.DUMMYFUNCTION("IMPORTRANGE(""https://docs.google.com/spreadsheets/d/1XL5vhW3sbDhbH9Cz0tuDiY8C3ctxq1tqvaCgkFb8cCA/edit?usp=sharing"",""อุดรธานี!L461"")"),172800)</f>
        <v>172800</v>
      </c>
      <c r="M566" s="173"/>
      <c r="N566" s="178">
        <f ca="1">IFERROR(__xludf.DUMMYFUNCTION("IMPORTRANGE(""https://docs.google.com/spreadsheets/d/1XL5vhW3sbDhbH9Cz0tuDiY8C3ctxq1tqvaCgkFb8cCA/edit?usp=sharing"",""อุดรธานี!M461"")"),81438.04)</f>
        <v>81438.039999999994</v>
      </c>
      <c r="O566" s="178">
        <f t="shared" ca="1" si="122"/>
        <v>47.128495370370366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IFERROR(__xludf.DUMMYFUNCTION("IMPORTRANGE(""https://docs.google.com/spreadsheets/d/1XL5vhW3sbDhbH9Cz0tuDiY8C3ctxq1tqvaCgkFb8cCA/edit?usp=sharing"",""อุดรธานี!L462"")"),0)</f>
        <v>0</v>
      </c>
      <c r="M567" s="178"/>
      <c r="N567" s="178">
        <f ca="1">IFERROR(__xludf.DUMMYFUNCTION("IMPORTRANGE(""https://docs.google.com/spreadsheets/d/1XL5vhW3sbDhbH9Cz0tuDiY8C3ctxq1tqvaCgkFb8cCA/edit?usp=sharing"",""อุดรธานี!M462"")"),0)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IFERROR(__xludf.DUMMYFUNCTION("IMPORTRANGE(""https://docs.google.com/spreadsheets/d/1XL5vhW3sbDhbH9Cz0tuDiY8C3ctxq1tqvaCgkFb8cCA/edit?usp=sharing"",""อุดรธานี!L463"")"),172800)</f>
        <v>172800</v>
      </c>
      <c r="M568" s="178"/>
      <c r="N568" s="178">
        <f ca="1">IFERROR(__xludf.DUMMYFUNCTION("IMPORTRANGE(""https://docs.google.com/spreadsheets/d/1XL5vhW3sbDhbH9Cz0tuDiY8C3ctxq1tqvaCgkFb8cCA/edit?usp=sharing"",""อุดรธานี!M463"")"),81438.04)</f>
        <v>81438.039999999994</v>
      </c>
      <c r="O568" s="178">
        <f t="shared" ca="1" si="122"/>
        <v>47.128495370370366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IFERROR(__xludf.DUMMYFUNCTION("IMPORTRANGE(""https://docs.google.com/spreadsheets/d/1XL5vhW3sbDhbH9Cz0tuDiY8C3ctxq1tqvaCgkFb8cCA/edit?usp=sharing"",""อุดรธานี!M464"")"),0)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IFERROR(__xludf.DUMMYFUNCTION("IMPORTRANGE(""https://docs.google.com/spreadsheets/d/1XL5vhW3sbDhbH9Cz0tuDiY8C3ctxq1tqvaCgkFb8cCA/edit?usp=sharing"",""อุดรธานี!M465"")"),0)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IFERROR(__xludf.DUMMYFUNCTION("IMPORTRANGE(""https://docs.google.com/spreadsheets/d/1XL5vhW3sbDhbH9Cz0tuDiY8C3ctxq1tqvaCgkFb8cCA/edit?usp=sharing"",""อุดรธานี!M466"")"),53580.64)</f>
        <v>53580.639999999999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IFERROR(__xludf.DUMMYFUNCTION("IMPORTRANGE(""https://docs.google.com/spreadsheets/d/1XL5vhW3sbDhbH9Cz0tuDiY8C3ctxq1tqvaCgkFb8cCA/edit?usp=sharing"",""อุดรธานี!M467"")"),27857.4)</f>
        <v>27857.4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IFERROR(__xludf.DUMMYFUNCTION("IMPORTRANGE(""https://docs.google.com/spreadsheets/d/1XL5vhW3sbDhbH9Cz0tuDiY8C3ctxq1tqvaCgkFb8cCA/edit?usp=sharing"",""อุดรธานี!I468"")"),5200)</f>
        <v>5200</v>
      </c>
      <c r="J573" s="428">
        <f ca="1">IFERROR(__xludf.DUMMYFUNCTION("IMPORTRANGE(""https://docs.google.com/spreadsheets/d/1XL5vhW3sbDhbH9Cz0tuDiY8C3ctxq1tqvaCgkFb8cCA/edit?usp=sharing"",""อุดรธานี!J468"")"),4495)</f>
        <v>4495</v>
      </c>
      <c r="K573" s="211">
        <f ca="1">IF(I573&gt;0,J573*100/I573,0)</f>
        <v>86.442307692307693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IFERROR(__xludf.DUMMYFUNCTION("IMPORTRANGE(""https://docs.google.com/spreadsheets/d/1XL5vhW3sbDhbH9Cz0tuDiY8C3ctxq1tqvaCgkFb8cCA/edit?usp=sharing"",""อุดรธานี!I470"")"),0)</f>
        <v>0</v>
      </c>
      <c r="J575" s="207">
        <f ca="1">IFERROR(__xludf.DUMMYFUNCTION("IMPORTRANGE(""https://docs.google.com/spreadsheets/d/1XL5vhW3sbDhbH9Cz0tuDiY8C3ctxq1tqvaCgkFb8cCA/edit?usp=sharing"",""อุดรธานี!J470"")"),0)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IFERROR(__xludf.DUMMYFUNCTION("IMPORTRANGE(""https://docs.google.com/spreadsheets/d/1XL5vhW3sbDhbH9Cz0tuDiY8C3ctxq1tqvaCgkFb8cCA/edit?usp=sharing"",""อุดรธานี!I471"")"),0)</f>
        <v>0</v>
      </c>
      <c r="J576" s="207">
        <f ca="1">IFERROR(__xludf.DUMMYFUNCTION("IMPORTRANGE(""https://docs.google.com/spreadsheets/d/1XL5vhW3sbDhbH9Cz0tuDiY8C3ctxq1tqvaCgkFb8cCA/edit?usp=sharing"",""อุดรธานี!J471"")"),0)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IFERROR(__xludf.DUMMYFUNCTION("IMPORTRANGE(""https://docs.google.com/spreadsheets/d/1XL5vhW3sbDhbH9Cz0tuDiY8C3ctxq1tqvaCgkFb8cCA/edit?usp=sharing"",""อุดรธานี!I472"")"),0)</f>
        <v>0</v>
      </c>
      <c r="J577" s="198">
        <f ca="1">IFERROR(__xludf.DUMMYFUNCTION("IMPORTRANGE(""https://docs.google.com/spreadsheets/d/1XL5vhW3sbDhbH9Cz0tuDiY8C3ctxq1tqvaCgkFb8cCA/edit?usp=sharing"",""อุดรธานี!J472"")"),4454)</f>
        <v>4454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IFERROR(__xludf.DUMMYFUNCTION("IMPORTRANGE(""https://docs.google.com/spreadsheets/d/1XL5vhW3sbDhbH9Cz0tuDiY8C3ctxq1tqvaCgkFb8cCA/edit?usp=sharing"",""อุดรธานี!I473"")"),0)</f>
        <v>0</v>
      </c>
      <c r="J578" s="207">
        <f ca="1">IFERROR(__xludf.DUMMYFUNCTION("IMPORTRANGE(""https://docs.google.com/spreadsheets/d/1XL5vhW3sbDhbH9Cz0tuDiY8C3ctxq1tqvaCgkFb8cCA/edit?usp=sharing"",""อุดรธานี!J473"")"),41)</f>
        <v>41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IFERROR(__xludf.DUMMYFUNCTION("IMPORTRANGE(""https://docs.google.com/spreadsheets/d/1XL5vhW3sbDhbH9Cz0tuDiY8C3ctxq1tqvaCgkFb8cCA/edit?usp=sharing"",""อุดรธานี!I474"")"),0)</f>
        <v>0</v>
      </c>
      <c r="J579" s="207">
        <f ca="1">IFERROR(__xludf.DUMMYFUNCTION("IMPORTRANGE(""https://docs.google.com/spreadsheets/d/1XL5vhW3sbDhbH9Cz0tuDiY8C3ctxq1tqvaCgkFb8cCA/edit?usp=sharing"",""อุดรธานี!J474"")"),0)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IFERROR(__xludf.DUMMYFUNCTION("IMPORTRANGE(""https://docs.google.com/spreadsheets/d/1XL5vhW3sbDhbH9Cz0tuDiY8C3ctxq1tqvaCgkFb8cCA/edit?usp=sharing"",""อุดรธานี!I475"")"),380)</f>
        <v>380</v>
      </c>
      <c r="J580" s="379">
        <f ca="1">IFERROR(__xludf.DUMMYFUNCTION("IMPORTRANGE(""https://docs.google.com/spreadsheets/d/1XL5vhW3sbDhbH9Cz0tuDiY8C3ctxq1tqvaCgkFb8cCA/edit?usp=sharing"",""อุดรธานี!J475"")"),1)</f>
        <v>1</v>
      </c>
      <c r="K580" s="380">
        <f ca="1">IF(I580&gt;0,J580*100/I580,0)</f>
        <v>0.26315789473684209</v>
      </c>
      <c r="L580" s="381">
        <f ca="1">IFERROR(__xludf.DUMMYFUNCTION("IMPORTRANGE(""https://docs.google.com/spreadsheets/d/1XL5vhW3sbDhbH9Cz0tuDiY8C3ctxq1tqvaCgkFb8cCA/edit?usp=sharing"",""อุดรธานี!L475"")"),493580)</f>
        <v>493580</v>
      </c>
      <c r="M580" s="381"/>
      <c r="N580" s="381">
        <f ca="1">IFERROR(__xludf.DUMMYFUNCTION("IMPORTRANGE(""https://docs.google.com/spreadsheets/d/1XL5vhW3sbDhbH9Cz0tuDiY8C3ctxq1tqvaCgkFb8cCA/edit?usp=sharing"",""อุดรธานี!M475"")"),273969.32)</f>
        <v>273969.32</v>
      </c>
      <c r="O580" s="381">
        <f t="shared" ref="O580:O584" ca="1" si="124">+IF(L580&gt;0,N580*100/L580,0)</f>
        <v>55.506568337452897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IFERROR(__xludf.DUMMYFUNCTION("IMPORTRANGE(""https://docs.google.com/spreadsheets/d/1XL5vhW3sbDhbH9Cz0tuDiY8C3ctxq1tqvaCgkFb8cCA/edit?usp=sharing"",""อุดรธานี!L476"")"),0)</f>
        <v>0</v>
      </c>
      <c r="M581" s="172"/>
      <c r="N581" s="178">
        <f ca="1">IFERROR(__xludf.DUMMYFUNCTION("IMPORTRANGE(""https://docs.google.com/spreadsheets/d/1XL5vhW3sbDhbH9Cz0tuDiY8C3ctxq1tqvaCgkFb8cCA/edit?usp=sharing"",""อุดรธานี!M476"")"),0)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IFERROR(__xludf.DUMMYFUNCTION("IMPORTRANGE(""https://docs.google.com/spreadsheets/d/1XL5vhW3sbDhbH9Cz0tuDiY8C3ctxq1tqvaCgkFb8cCA/edit?usp=sharing"",""อุดรธานี!L477"")"),493580)</f>
        <v>493580</v>
      </c>
      <c r="M582" s="173"/>
      <c r="N582" s="178">
        <f ca="1">IFERROR(__xludf.DUMMYFUNCTION("IMPORTRANGE(""https://docs.google.com/spreadsheets/d/1XL5vhW3sbDhbH9Cz0tuDiY8C3ctxq1tqvaCgkFb8cCA/edit?usp=sharing"",""อุดรธานี!M477"")"),273969.32)</f>
        <v>273969.32</v>
      </c>
      <c r="O582" s="178">
        <f t="shared" ca="1" si="124"/>
        <v>55.506568337452897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IFERROR(__xludf.DUMMYFUNCTION("IMPORTRANGE(""https://docs.google.com/spreadsheets/d/1XL5vhW3sbDhbH9Cz0tuDiY8C3ctxq1tqvaCgkFb8cCA/edit?usp=sharing"",""อุดรธานี!L478"")"),0)</f>
        <v>0</v>
      </c>
      <c r="M583" s="178"/>
      <c r="N583" s="178">
        <f ca="1">IFERROR(__xludf.DUMMYFUNCTION("IMPORTRANGE(""https://docs.google.com/spreadsheets/d/1XL5vhW3sbDhbH9Cz0tuDiY8C3ctxq1tqvaCgkFb8cCA/edit?usp=sharing"",""อุดรธานี!M478"")"),0)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IFERROR(__xludf.DUMMYFUNCTION("IMPORTRANGE(""https://docs.google.com/spreadsheets/d/1XL5vhW3sbDhbH9Cz0tuDiY8C3ctxq1tqvaCgkFb8cCA/edit?usp=sharing"",""อุดรธานี!L479"")"),493580)</f>
        <v>493580</v>
      </c>
      <c r="M584" s="178"/>
      <c r="N584" s="178">
        <f ca="1">IFERROR(__xludf.DUMMYFUNCTION("IMPORTRANGE(""https://docs.google.com/spreadsheets/d/1XL5vhW3sbDhbH9Cz0tuDiY8C3ctxq1tqvaCgkFb8cCA/edit?usp=sharing"",""อุดรธานี!M479"")"),273969.32)</f>
        <v>273969.32</v>
      </c>
      <c r="O584" s="178">
        <f t="shared" ca="1" si="124"/>
        <v>55.506568337452897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IFERROR(__xludf.DUMMYFUNCTION("IMPORTRANGE(""https://docs.google.com/spreadsheets/d/1XL5vhW3sbDhbH9Cz0tuDiY8C3ctxq1tqvaCgkFb8cCA/edit?usp=sharing"",""อุดรธานี!M480"")"),0)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IFERROR(__xludf.DUMMYFUNCTION("IMPORTRANGE(""https://docs.google.com/spreadsheets/d/1XL5vhW3sbDhbH9Cz0tuDiY8C3ctxq1tqvaCgkFb8cCA/edit?usp=sharing"",""อุดรธานี!M481"")"),0)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IFERROR(__xludf.DUMMYFUNCTION("IMPORTRANGE(""https://docs.google.com/spreadsheets/d/1XL5vhW3sbDhbH9Cz0tuDiY8C3ctxq1tqvaCgkFb8cCA/edit?usp=sharing"",""อุดรธานี!M482"")"),107504.29)</f>
        <v>107504.29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IFERROR(__xludf.DUMMYFUNCTION("IMPORTRANGE(""https://docs.google.com/spreadsheets/d/1XL5vhW3sbDhbH9Cz0tuDiY8C3ctxq1tqvaCgkFb8cCA/edit?usp=sharing"",""อุดรธานี!M483"")"),166465.03)</f>
        <v>166465.03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IFERROR(__xludf.DUMMYFUNCTION("IMPORTRANGE(""https://docs.google.com/spreadsheets/d/1XL5vhW3sbDhbH9Cz0tuDiY8C3ctxq1tqvaCgkFb8cCA/edit?usp=sharing"",""อุดรธานี!I484"")"),380)</f>
        <v>380</v>
      </c>
      <c r="J589" s="197">
        <f ca="1">IFERROR(__xludf.DUMMYFUNCTION("IMPORTRANGE(""https://docs.google.com/spreadsheets/d/1XL5vhW3sbDhbH9Cz0tuDiY8C3ctxq1tqvaCgkFb8cCA/edit?usp=sharing"",""อุดรธานี!J484"")"),42)</f>
        <v>42</v>
      </c>
      <c r="K589" s="171">
        <f t="shared" ref="K589:K596" ca="1" si="125">IF(I589&gt;0,J589*100/I589,0)</f>
        <v>11.052631578947368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IFERROR(__xludf.DUMMYFUNCTION("IMPORTRANGE(""https://docs.google.com/spreadsheets/d/1XL5vhW3sbDhbH9Cz0tuDiY8C3ctxq1tqvaCgkFb8cCA/edit?usp=sharing"",""อุดรธานี!I485"")"),0)</f>
        <v>0</v>
      </c>
      <c r="J590" s="197">
        <f ca="1">IFERROR(__xludf.DUMMYFUNCTION("IMPORTRANGE(""https://docs.google.com/spreadsheets/d/1XL5vhW3sbDhbH9Cz0tuDiY8C3ctxq1tqvaCgkFb8cCA/edit?usp=sharing"",""อุดรธานี!J485"")"),28.07)</f>
        <v>28.07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IFERROR(__xludf.DUMMYFUNCTION("IMPORTRANGE(""https://docs.google.com/spreadsheets/d/1XL5vhW3sbDhbH9Cz0tuDiY8C3ctxq1tqvaCgkFb8cCA/edit?usp=sharing"",""อุดรธานี!I486"")"),380)</f>
        <v>380</v>
      </c>
      <c r="J591" s="197">
        <f ca="1">IFERROR(__xludf.DUMMYFUNCTION("IMPORTRANGE(""https://docs.google.com/spreadsheets/d/1XL5vhW3sbDhbH9Cz0tuDiY8C3ctxq1tqvaCgkFb8cCA/edit?usp=sharing"",""อุดรธานี!J486"")"),136)</f>
        <v>136</v>
      </c>
      <c r="K591" s="171">
        <f t="shared" ca="1" si="125"/>
        <v>35.789473684210527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IFERROR(__xludf.DUMMYFUNCTION("IMPORTRANGE(""https://docs.google.com/spreadsheets/d/1XL5vhW3sbDhbH9Cz0tuDiY8C3ctxq1tqvaCgkFb8cCA/edit?usp=sharing"",""อุดรธานี!I487"")"),0)</f>
        <v>0</v>
      </c>
      <c r="J592" s="197">
        <f ca="1">IFERROR(__xludf.DUMMYFUNCTION("IMPORTRANGE(""https://docs.google.com/spreadsheets/d/1XL5vhW3sbDhbH9Cz0tuDiY8C3ctxq1tqvaCgkFb8cCA/edit?usp=sharing"",""อุดรธานี!J487"")"),68.06)</f>
        <v>68.06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IFERROR(__xludf.DUMMYFUNCTION("IMPORTRANGE(""https://docs.google.com/spreadsheets/d/1XL5vhW3sbDhbH9Cz0tuDiY8C3ctxq1tqvaCgkFb8cCA/edit?usp=sharing"",""อุดรธานี!I488"")"),380)</f>
        <v>380</v>
      </c>
      <c r="J593" s="197">
        <f ca="1">IFERROR(__xludf.DUMMYFUNCTION("IMPORTRANGE(""https://docs.google.com/spreadsheets/d/1XL5vhW3sbDhbH9Cz0tuDiY8C3ctxq1tqvaCgkFb8cCA/edit?usp=sharing"",""อุดรธานี!J488"")"),1)</f>
        <v>1</v>
      </c>
      <c r="K593" s="171">
        <f t="shared" ca="1" si="125"/>
        <v>0.26315789473684209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IFERROR(__xludf.DUMMYFUNCTION("IMPORTRANGE(""https://docs.google.com/spreadsheets/d/1XL5vhW3sbDhbH9Cz0tuDiY8C3ctxq1tqvaCgkFb8cCA/edit?usp=sharing"",""อุดรธานี!I489"")"),0)</f>
        <v>0</v>
      </c>
      <c r="J594" s="197">
        <f ca="1">IFERROR(__xludf.DUMMYFUNCTION("IMPORTRANGE(""https://docs.google.com/spreadsheets/d/1XL5vhW3sbDhbH9Cz0tuDiY8C3ctxq1tqvaCgkFb8cCA/edit?usp=sharing"",""อุดรธานี!J489"")"),1.29)</f>
        <v>1.29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IFERROR(__xludf.DUMMYFUNCTION("IMPORTRANGE(""https://docs.google.com/spreadsheets/d/1XL5vhW3sbDhbH9Cz0tuDiY8C3ctxq1tqvaCgkFb8cCA/edit?usp=sharing"",""อุดรธานี!I490"")"),380)</f>
        <v>380</v>
      </c>
      <c r="J595" s="197">
        <f ca="1">IFERROR(__xludf.DUMMYFUNCTION("IMPORTRANGE(""https://docs.google.com/spreadsheets/d/1XL5vhW3sbDhbH9Cz0tuDiY8C3ctxq1tqvaCgkFb8cCA/edit?usp=sharing"",""อุดรธานี!J490"")"),1)</f>
        <v>1</v>
      </c>
      <c r="K595" s="171">
        <f t="shared" ca="1" si="125"/>
        <v>0.26315789473684209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IFERROR(__xludf.DUMMYFUNCTION("IMPORTRANGE(""https://docs.google.com/spreadsheets/d/1XL5vhW3sbDhbH9Cz0tuDiY8C3ctxq1tqvaCgkFb8cCA/edit?usp=sharing"",""อุดรธานี!I491"")"),0)</f>
        <v>0</v>
      </c>
      <c r="J596" s="250">
        <f ca="1">IFERROR(__xludf.DUMMYFUNCTION("IMPORTRANGE(""https://docs.google.com/spreadsheets/d/1XL5vhW3sbDhbH9Cz0tuDiY8C3ctxq1tqvaCgkFb8cCA/edit?usp=sharing"",""อุดรธานี!J491"")"),1.29)</f>
        <v>1.29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IFERROR(__xludf.DUMMYFUNCTION("IMPORTRANGE(""https://docs.google.com/spreadsheets/d/1XL5vhW3sbDhbH9Cz0tuDiY8C3ctxq1tqvaCgkFb8cCA/edit?usp=sharing"",""อุดรธานี!I492"")"),50)</f>
        <v>50</v>
      </c>
      <c r="J597" s="495">
        <f ca="1">IFERROR(__xludf.DUMMYFUNCTION("IMPORTRANGE(""https://docs.google.com/spreadsheets/d/1XL5vhW3sbDhbH9Cz0tuDiY8C3ctxq1tqvaCgkFb8cCA/edit?usp=sharing"",""อุดรธานี!J492"")"),0)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IFERROR(__xludf.DUMMYFUNCTION("IMPORTRANGE(""https://docs.google.com/spreadsheets/d/1XL5vhW3sbDhbH9Cz0tuDiY8C3ctxq1tqvaCgkFb8cCA/edit?usp=sharing"",""อุดรธานี!L492"")"),4550)</f>
        <v>4550</v>
      </c>
      <c r="M597" s="420"/>
      <c r="N597" s="420">
        <f ca="1">IFERROR(__xludf.DUMMYFUNCTION("IMPORTRANGE(""https://docs.google.com/spreadsheets/d/1XL5vhW3sbDhbH9Cz0tuDiY8C3ctxq1tqvaCgkFb8cCA/edit?usp=sharing"",""อุดรธานี!M492"")"),780)</f>
        <v>780</v>
      </c>
      <c r="O597" s="420">
        <f t="shared" ref="O597:O601" ca="1" si="126">+IF(L597&gt;0,N597*100/L597,0)</f>
        <v>17.142857142857142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IFERROR(__xludf.DUMMYFUNCTION("IMPORTRANGE(""https://docs.google.com/spreadsheets/d/1XL5vhW3sbDhbH9Cz0tuDiY8C3ctxq1tqvaCgkFb8cCA/edit?usp=sharing"",""อุดรธานี!L493"")"),0)</f>
        <v>0</v>
      </c>
      <c r="M598" s="172"/>
      <c r="N598" s="178">
        <f ca="1">IFERROR(__xludf.DUMMYFUNCTION("IMPORTRANGE(""https://docs.google.com/spreadsheets/d/1XL5vhW3sbDhbH9Cz0tuDiY8C3ctxq1tqvaCgkFb8cCA/edit?usp=sharing"",""อุดรธานี!M493"")"),0)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IFERROR(__xludf.DUMMYFUNCTION("IMPORTRANGE(""https://docs.google.com/spreadsheets/d/1XL5vhW3sbDhbH9Cz0tuDiY8C3ctxq1tqvaCgkFb8cCA/edit?usp=sharing"",""อุดรธานี!L494"")"),4550)</f>
        <v>4550</v>
      </c>
      <c r="M599" s="173"/>
      <c r="N599" s="178">
        <f ca="1">IFERROR(__xludf.DUMMYFUNCTION("IMPORTRANGE(""https://docs.google.com/spreadsheets/d/1XL5vhW3sbDhbH9Cz0tuDiY8C3ctxq1tqvaCgkFb8cCA/edit?usp=sharing"",""อุดรธานี!M494"")"),780)</f>
        <v>780</v>
      </c>
      <c r="O599" s="178">
        <f t="shared" ca="1" si="126"/>
        <v>17.142857142857142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IFERROR(__xludf.DUMMYFUNCTION("IMPORTRANGE(""https://docs.google.com/spreadsheets/d/1XL5vhW3sbDhbH9Cz0tuDiY8C3ctxq1tqvaCgkFb8cCA/edit?usp=sharing"",""อุดรธานี!L495"")"),0)</f>
        <v>0</v>
      </c>
      <c r="M600" s="178"/>
      <c r="N600" s="178">
        <f ca="1">IFERROR(__xludf.DUMMYFUNCTION("IMPORTRANGE(""https://docs.google.com/spreadsheets/d/1XL5vhW3sbDhbH9Cz0tuDiY8C3ctxq1tqvaCgkFb8cCA/edit?usp=sharing"",""อุดรธานี!M495"")"),0)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IFERROR(__xludf.DUMMYFUNCTION("IMPORTRANGE(""https://docs.google.com/spreadsheets/d/1XL5vhW3sbDhbH9Cz0tuDiY8C3ctxq1tqvaCgkFb8cCA/edit?usp=sharing"",""อุดรธานี!L496"")"),4550)</f>
        <v>4550</v>
      </c>
      <c r="M601" s="178"/>
      <c r="N601" s="178">
        <f ca="1">IFERROR(__xludf.DUMMYFUNCTION("IMPORTRANGE(""https://docs.google.com/spreadsheets/d/1XL5vhW3sbDhbH9Cz0tuDiY8C3ctxq1tqvaCgkFb8cCA/edit?usp=sharing"",""อุดรธานี!M496"")"),780)</f>
        <v>780</v>
      </c>
      <c r="O601" s="178">
        <f t="shared" ca="1" si="126"/>
        <v>17.142857142857142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IFERROR(__xludf.DUMMYFUNCTION("IMPORTRANGE(""https://docs.google.com/spreadsheets/d/1XL5vhW3sbDhbH9Cz0tuDiY8C3ctxq1tqvaCgkFb8cCA/edit?usp=sharing"",""อุดรธานี!M497"")"),0)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IFERROR(__xludf.DUMMYFUNCTION("IMPORTRANGE(""https://docs.google.com/spreadsheets/d/1XL5vhW3sbDhbH9Cz0tuDiY8C3ctxq1tqvaCgkFb8cCA/edit?usp=sharing"",""อุดรธานี!M498"")"),0)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IFERROR(__xludf.DUMMYFUNCTION("IMPORTRANGE(""https://docs.google.com/spreadsheets/d/1XL5vhW3sbDhbH9Cz0tuDiY8C3ctxq1tqvaCgkFb8cCA/edit?usp=sharing"",""อุดรธานี!M499"")"),0)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IFERROR(__xludf.DUMMYFUNCTION("IMPORTRANGE(""https://docs.google.com/spreadsheets/d/1XL5vhW3sbDhbH9Cz0tuDiY8C3ctxq1tqvaCgkFb8cCA/edit?usp=sharing"",""อุดรธานี!M500"")"),780)</f>
        <v>780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IFERROR(__xludf.DUMMYFUNCTION("IMPORTRANGE(""https://docs.google.com/spreadsheets/d/1XL5vhW3sbDhbH9Cz0tuDiY8C3ctxq1tqvaCgkFb8cCA/edit?usp=sharing"",""อุดรธานี!J502"")"),0)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IFERROR(__xludf.DUMMYFUNCTION("IMPORTRANGE(""https://docs.google.com/spreadsheets/d/1XL5vhW3sbDhbH9Cz0tuDiY8C3ctxq1tqvaCgkFb8cCA/edit?usp=sharing"",""อุดรธานี!J503"")"),1)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IFERROR(__xludf.DUMMYFUNCTION("IMPORTRANGE(""https://docs.google.com/spreadsheets/d/1XL5vhW3sbDhbH9Cz0tuDiY8C3ctxq1tqvaCgkFb8cCA/edit?usp=sharing"",""อุดรธานี!J166"")"),0)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IFERROR(__xludf.DUMMYFUNCTION("IMPORTRANGE(""https://docs.google.com/spreadsheets/d/1XL5vhW3sbDhbH9Cz0tuDiY8C3ctxq1tqvaCgkFb8cCA/edit?usp=sharing"",""อุดรธานี!J166"")"),0)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IFERROR(__xludf.DUMMYFUNCTION("IMPORTRANGE(""https://docs.google.com/spreadsheets/d/1XL5vhW3sbDhbH9Cz0tuDiY8C3ctxq1tqvaCgkFb8cCA/edit?usp=sharing"",""อุดรธานี!I506"")"),50)</f>
        <v>50</v>
      </c>
      <c r="J611" s="170">
        <f ca="1">IFERROR(__xludf.DUMMYFUNCTION("IMPORTRANGE(""https://docs.google.com/spreadsheets/d/1XL5vhW3sbDhbH9Cz0tuDiY8C3ctxq1tqvaCgkFb8cCA/edit?usp=sharing"",""อุดรธานี!J506"")"),0)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IFERROR(__xludf.DUMMYFUNCTION("IMPORTRANGE(""https://docs.google.com/spreadsheets/d/1XL5vhW3sbDhbH9Cz0tuDiY8C3ctxq1tqvaCgkFb8cCA/edit?usp=sharing"",""อุดรธานี!I507"")"),0)</f>
        <v>0</v>
      </c>
      <c r="J612" s="207">
        <f ca="1">IFERROR(__xludf.DUMMYFUNCTION("IMPORTRANGE(""https://docs.google.com/spreadsheets/d/1XL5vhW3sbDhbH9Cz0tuDiY8C3ctxq1tqvaCgkFb8cCA/edit?usp=sharing"",""อุดรธานี!J507"")"),0)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IFERROR(__xludf.DUMMYFUNCTION("IMPORTRANGE(""https://docs.google.com/spreadsheets/d/1XL5vhW3sbDhbH9Cz0tuDiY8C3ctxq1tqvaCgkFb8cCA/edit?usp=sharing"",""อุดรธานี!I508"")"),0)</f>
        <v>0</v>
      </c>
      <c r="J613" s="207">
        <f ca="1">IFERROR(__xludf.DUMMYFUNCTION("IMPORTRANGE(""https://docs.google.com/spreadsheets/d/1XL5vhW3sbDhbH9Cz0tuDiY8C3ctxq1tqvaCgkFb8cCA/edit?usp=sharing"",""อุดรธานี!J508"")"),0)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IFERROR(__xludf.DUMMYFUNCTION("IMPORTRANGE(""https://docs.google.com/spreadsheets/d/1XL5vhW3sbDhbH9Cz0tuDiY8C3ctxq1tqvaCgkFb8cCA/edit?usp=sharing"",""อุดรธานี!I509"")"),0)</f>
        <v>0</v>
      </c>
      <c r="J614" s="207">
        <f ca="1">IFERROR(__xludf.DUMMYFUNCTION("IMPORTRANGE(""https://docs.google.com/spreadsheets/d/1XL5vhW3sbDhbH9Cz0tuDiY8C3ctxq1tqvaCgkFb8cCA/edit?usp=sharing"",""อุดรธานี!J509"")"),0)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IFERROR(__xludf.DUMMYFUNCTION("IMPORTRANGE(""https://docs.google.com/spreadsheets/d/1XL5vhW3sbDhbH9Cz0tuDiY8C3ctxq1tqvaCgkFb8cCA/edit?usp=sharing"",""อุดรธานี!I510"")"),0)</f>
        <v>0</v>
      </c>
      <c r="J615" s="207">
        <f ca="1">IFERROR(__xludf.DUMMYFUNCTION("IMPORTRANGE(""https://docs.google.com/spreadsheets/d/1XL5vhW3sbDhbH9Cz0tuDiY8C3ctxq1tqvaCgkFb8cCA/edit?usp=sharing"",""อุดรธานี!J510"")"),0)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IFERROR(__xludf.DUMMYFUNCTION("IMPORTRANGE(""https://docs.google.com/spreadsheets/d/1XL5vhW3sbDhbH9Cz0tuDiY8C3ctxq1tqvaCgkFb8cCA/edit?usp=sharing"",""อุดรธานี!I511"")"),0)</f>
        <v>0</v>
      </c>
      <c r="J616" s="207">
        <f ca="1">IFERROR(__xludf.DUMMYFUNCTION("IMPORTRANGE(""https://docs.google.com/spreadsheets/d/1XL5vhW3sbDhbH9Cz0tuDiY8C3ctxq1tqvaCgkFb8cCA/edit?usp=sharing"",""อุดรธานี!J511"")"),0)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IFERROR(__xludf.DUMMYFUNCTION("IMPORTRANGE(""https://docs.google.com/spreadsheets/d/1XL5vhW3sbDhbH9Cz0tuDiY8C3ctxq1tqvaCgkFb8cCA/edit?usp=sharing"",""อุดรธานี!I512"")"),0)</f>
        <v>0</v>
      </c>
      <c r="J617" s="197">
        <f ca="1">IFERROR(__xludf.DUMMYFUNCTION("IMPORTRANGE(""https://docs.google.com/spreadsheets/d/1XL5vhW3sbDhbH9Cz0tuDiY8C3ctxq1tqvaCgkFb8cCA/edit?usp=sharing"",""อุดรธานี!J512"")"),0)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IFERROR(__xludf.DUMMYFUNCTION("IMPORTRANGE(""https://docs.google.com/spreadsheets/d/1XL5vhW3sbDhbH9Cz0tuDiY8C3ctxq1tqvaCgkFb8cCA/edit?usp=sharing"",""อุดรธานี!I513"")"),0)</f>
        <v>0</v>
      </c>
      <c r="J618" s="198">
        <f ca="1">IFERROR(__xludf.DUMMYFUNCTION("IMPORTRANGE(""https://docs.google.com/spreadsheets/d/1XL5vhW3sbDhbH9Cz0tuDiY8C3ctxq1tqvaCgkFb8cCA/edit?usp=sharing"",""อุดรธานี!J513"")"),0)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IFERROR(__xludf.DUMMYFUNCTION("IMPORTRANGE(""https://docs.google.com/spreadsheets/d/1XL5vhW3sbDhbH9Cz0tuDiY8C3ctxq1tqvaCgkFb8cCA/edit?usp=sharing"",""อุดรธานี!I514"")"),0)</f>
        <v>0</v>
      </c>
      <c r="J619" s="198">
        <f ca="1">IFERROR(__xludf.DUMMYFUNCTION("IMPORTRANGE(""https://docs.google.com/spreadsheets/d/1XL5vhW3sbDhbH9Cz0tuDiY8C3ctxq1tqvaCgkFb8cCA/edit?usp=sharing"",""อุดรธานี!J514"")"),0)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IFERROR(__xludf.DUMMYFUNCTION("IMPORTRANGE(""https://docs.google.com/spreadsheets/d/1XL5vhW3sbDhbH9Cz0tuDiY8C3ctxq1tqvaCgkFb8cCA/edit?usp=sharing"",""อุดรธานี!I515"")"),0)</f>
        <v>0</v>
      </c>
      <c r="J620" s="212">
        <f ca="1">IFERROR(__xludf.DUMMYFUNCTION("IMPORTRANGE(""https://docs.google.com/spreadsheets/d/1XL5vhW3sbDhbH9Cz0tuDiY8C3ctxq1tqvaCgkFb8cCA/edit?usp=sharing"",""อุดรธานี!J515"")"),0)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IFERROR(__xludf.DUMMYFUNCTION("IMPORTRANGE(""https://docs.google.com/spreadsheets/d/1XL5vhW3sbDhbH9Cz0tuDiY8C3ctxq1tqvaCgkFb8cCA/edit?usp=sharing"",""อุดรธานี!I516"")"),0)</f>
        <v>0</v>
      </c>
      <c r="J621" s="212">
        <f ca="1">IFERROR(__xludf.DUMMYFUNCTION("IMPORTRANGE(""https://docs.google.com/spreadsheets/d/1XL5vhW3sbDhbH9Cz0tuDiY8C3ctxq1tqvaCgkFb8cCA/edit?usp=sharing"",""อุดรธานี!J516"")"),0)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IFERROR(__xludf.DUMMYFUNCTION("IMPORTRANGE(""https://docs.google.com/spreadsheets/d/1XL5vhW3sbDhbH9Cz0tuDiY8C3ctxq1tqvaCgkFb8cCA/edit?usp=sharing"",""อุดรธานี!I517"")"),0)</f>
        <v>0</v>
      </c>
      <c r="J622" s="198">
        <f ca="1">IFERROR(__xludf.DUMMYFUNCTION("IMPORTRANGE(""https://docs.google.com/spreadsheets/d/1XL5vhW3sbDhbH9Cz0tuDiY8C3ctxq1tqvaCgkFb8cCA/edit?usp=sharing"",""อุดรธานี!J517"")"),0)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IFERROR(__xludf.DUMMYFUNCTION("IMPORTRANGE(""https://docs.google.com/spreadsheets/d/1XL5vhW3sbDhbH9Cz0tuDiY8C3ctxq1tqvaCgkFb8cCA/edit?usp=sharing"",""อุดรธานี!I518"")"),0)</f>
        <v>0</v>
      </c>
      <c r="J623" s="198">
        <f ca="1">IFERROR(__xludf.DUMMYFUNCTION("IMPORTRANGE(""https://docs.google.com/spreadsheets/d/1XL5vhW3sbDhbH9Cz0tuDiY8C3ctxq1tqvaCgkFb8cCA/edit?usp=sharing"",""อุดรธานี!J518"")"),0)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IFERROR(__xludf.DUMMYFUNCTION("IMPORTRANGE(""https://docs.google.com/spreadsheets/d/1XL5vhW3sbDhbH9Cz0tuDiY8C3ctxq1tqvaCgkFb8cCA/edit?usp=sharing"",""อุดรธานี!I519"")"),0)</f>
        <v>0</v>
      </c>
      <c r="J624" s="197">
        <f ca="1">IFERROR(__xludf.DUMMYFUNCTION("IMPORTRANGE(""https://docs.google.com/spreadsheets/d/1XL5vhW3sbDhbH9Cz0tuDiY8C3ctxq1tqvaCgkFb8cCA/edit?usp=sharing"",""อุดรธานี!J519"")"),0)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IFERROR(__xludf.DUMMYFUNCTION("IMPORTRANGE(""https://docs.google.com/spreadsheets/d/1XL5vhW3sbDhbH9Cz0tuDiY8C3ctxq1tqvaCgkFb8cCA/edit?usp=sharing"",""อุดรธานี!I520"")"),0)</f>
        <v>0</v>
      </c>
      <c r="J625" s="198">
        <f ca="1">IFERROR(__xludf.DUMMYFUNCTION("IMPORTRANGE(""https://docs.google.com/spreadsheets/d/1XL5vhW3sbDhbH9Cz0tuDiY8C3ctxq1tqvaCgkFb8cCA/edit?usp=sharing"",""อุดรธานี!J520"")"),0)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IFERROR(__xludf.DUMMYFUNCTION("IMPORTRANGE(""https://docs.google.com/spreadsheets/d/1XL5vhW3sbDhbH9Cz0tuDiY8C3ctxq1tqvaCgkFb8cCA/edit?usp=sharing"",""อุดรธานี!I521"")"),0)</f>
        <v>0</v>
      </c>
      <c r="J626" s="198">
        <f ca="1">IFERROR(__xludf.DUMMYFUNCTION("IMPORTRANGE(""https://docs.google.com/spreadsheets/d/1XL5vhW3sbDhbH9Cz0tuDiY8C3ctxq1tqvaCgkFb8cCA/edit?usp=sharing"",""อุดรธานี!J521"")"),0)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9">
        <f ca="1">IFERROR(__xludf.DUMMYFUNCTION("IMPORTRANGE(""https://docs.google.com/spreadsheets/d/1XL5vhW3sbDhbH9Cz0tuDiY8C3ctxq1tqvaCgkFb8cCA/edit?usp=sharing"",""อุดรธานี!J523"")"),1626563.96)</f>
        <v>1626563.96</v>
      </c>
      <c r="K628" s="350">
        <f t="shared" ref="K628:K635" ca="1" si="129">IF(I628&gt;0,J628*100/I628,0)</f>
        <v>37.583743726554566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IFERROR(__xludf.DUMMYFUNCTION("IMPORTRANGE(""https://docs.google.com/spreadsheets/d/1XL5vhW3sbDhbH9Cz0tuDiY8C3ctxq1tqvaCgkFb8cCA/edit?usp=sharing"",""อุดรธานี!I524"")"),302)</f>
        <v>302</v>
      </c>
      <c r="J629" s="349">
        <f ca="1">IFERROR(__xludf.DUMMYFUNCTION("IMPORTRANGE(""https://docs.google.com/spreadsheets/d/1XL5vhW3sbDhbH9Cz0tuDiY8C3ctxq1tqvaCgkFb8cCA/edit?usp=sharing"",""อุดรธานี!J524"")"),89)</f>
        <v>89</v>
      </c>
      <c r="K629" s="350">
        <f t="shared" ca="1" si="129"/>
        <v>29.47019867549669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9">
        <f ca="1">IFERROR(__xludf.DUMMYFUNCTION("IMPORTRANGE(""https://docs.google.com/spreadsheets/d/1XL5vhW3sbDhbH9Cz0tuDiY8C3ctxq1tqvaCgkFb8cCA/edit?usp=sharing"",""อุดรธานี!J525"")"),356477.75)</f>
        <v>356477.75</v>
      </c>
      <c r="K630" s="350">
        <f t="shared" ca="1" si="129"/>
        <v>18.854676132266071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IFERROR(__xludf.DUMMYFUNCTION("IMPORTRANGE(""https://docs.google.com/spreadsheets/d/1XL5vhW3sbDhbH9Cz0tuDiY8C3ctxq1tqvaCgkFb8cCA/edit?usp=sharing"",""อุดรธานี!I526"")"),120)</f>
        <v>120</v>
      </c>
      <c r="J631" s="349">
        <f ca="1">IFERROR(__xludf.DUMMYFUNCTION("IMPORTRANGE(""https://docs.google.com/spreadsheets/d/1XL5vhW3sbDhbH9Cz0tuDiY8C3ctxq1tqvaCgkFb8cCA/edit?usp=sharing"",""อุดรธานี!J526"")"),41)</f>
        <v>41</v>
      </c>
      <c r="K631" s="350">
        <f t="shared" ca="1" si="129"/>
        <v>34.166666666666664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9">
        <f ca="1">IFERROR(__xludf.DUMMYFUNCTION("IMPORTRANGE(""https://docs.google.com/spreadsheets/d/1XL5vhW3sbDhbH9Cz0tuDiY8C3ctxq1tqvaCgkFb8cCA/edit?usp=sharing"",""อุดรธานี!J527"")"),85707.36)</f>
        <v>85707.36</v>
      </c>
      <c r="K632" s="350">
        <f t="shared" ca="1" si="129"/>
        <v>12.280862564088382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IFERROR(__xludf.DUMMYFUNCTION("IMPORTRANGE(""https://docs.google.com/spreadsheets/d/1XL5vhW3sbDhbH9Cz0tuDiY8C3ctxq1tqvaCgkFb8cCA/edit?usp=sharing"",""อุดรธานี!I528"")"),24)</f>
        <v>24</v>
      </c>
      <c r="J633" s="349">
        <f ca="1">IFERROR(__xludf.DUMMYFUNCTION("IMPORTRANGE(""https://docs.google.com/spreadsheets/d/1XL5vhW3sbDhbH9Cz0tuDiY8C3ctxq1tqvaCgkFb8cCA/edit?usp=sharing"",""อุดรธานี!J528"")"),17)</f>
        <v>17</v>
      </c>
      <c r="K633" s="350">
        <f t="shared" ca="1" si="129"/>
        <v>70.833333333333329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IFERROR(__xludf.DUMMYFUNCTION("IMPORTRANGE(""https://docs.google.com/spreadsheets/d/1XL5vhW3sbDhbH9Cz0tuDiY8C3ctxq1tqvaCgkFb8cCA/edit?usp=sharing"",""อุดรธานี!I529"")"),5000000)</f>
        <v>5000000</v>
      </c>
      <c r="J634" s="349">
        <f ca="1">IFERROR(__xludf.DUMMYFUNCTION("IMPORTRANGE(""https://docs.google.com/spreadsheets/d/1XL5vhW3sbDhbH9Cz0tuDiY8C3ctxq1tqvaCgkFb8cCA/edit?usp=sharing"",""อุดรธานี!J529"")"),1170000)</f>
        <v>1170000</v>
      </c>
      <c r="K634" s="350">
        <f t="shared" ca="1" si="129"/>
        <v>23.4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IFERROR(__xludf.DUMMYFUNCTION("IMPORTRANGE(""https://docs.google.com/spreadsheets/d/1XL5vhW3sbDhbH9Cz0tuDiY8C3ctxq1tqvaCgkFb8cCA/edit?usp=sharing"",""อุดรธานี!I530"")"),200)</f>
        <v>200</v>
      </c>
      <c r="J635" s="519">
        <f ca="1">IFERROR(__xludf.DUMMYFUNCTION("IMPORTRANGE(""https://docs.google.com/spreadsheets/d/1XL5vhW3sbDhbH9Cz0tuDiY8C3ctxq1tqvaCgkFb8cCA/edit?usp=sharing"",""อุดรธานี!J530"")"),40)</f>
        <v>40</v>
      </c>
      <c r="K635" s="494">
        <f t="shared" ca="1" si="129"/>
        <v>20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54" max="16383" man="1"/>
    <brk id="532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8" sqref="I98"/>
      <selection pane="bottomLeft" activeCell="J559" sqref="J55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276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8577870</v>
      </c>
      <c r="M8" s="25">
        <f t="shared" ca="1" si="0"/>
        <v>2340325</v>
      </c>
      <c r="N8" s="25">
        <f t="shared" ca="1" si="0"/>
        <v>3083838.8</v>
      </c>
      <c r="O8" s="24">
        <f t="shared" ref="O8:O16" ca="1" si="1">IF(L8&gt;0,N8*100/L8,0)</f>
        <v>35.951102080120123</v>
      </c>
      <c r="P8" s="24">
        <f t="shared" ref="P8:P16" ca="1" si="2">IF(M8&gt;0,N8*100/M8,0)</f>
        <v>131.76968156132162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8577870</v>
      </c>
      <c r="M10" s="32">
        <f t="shared" ca="1" si="4"/>
        <v>2340325</v>
      </c>
      <c r="N10" s="32">
        <f t="shared" ca="1" si="4"/>
        <v>3083838.8</v>
      </c>
      <c r="O10" s="31">
        <f t="shared" ca="1" si="1"/>
        <v>35.951102080120123</v>
      </c>
      <c r="P10" s="31">
        <f t="shared" ca="1" si="2"/>
        <v>131.76968156132162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7709470</v>
      </c>
      <c r="M12" s="40">
        <f t="shared" ca="1" si="6"/>
        <v>2340325</v>
      </c>
      <c r="N12" s="40">
        <f t="shared" ca="1" si="6"/>
        <v>2227838.7999999998</v>
      </c>
      <c r="O12" s="40">
        <f t="shared" ca="1" si="1"/>
        <v>28.897431340935235</v>
      </c>
      <c r="P12" s="40">
        <f t="shared" ca="1" si="2"/>
        <v>95.193564996314606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2384300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5325170</v>
      </c>
      <c r="M14" s="40">
        <f t="shared" si="8"/>
        <v>0</v>
      </c>
      <c r="N14" s="40">
        <f t="shared" ca="1" si="8"/>
        <v>525396.80000000005</v>
      </c>
      <c r="O14" s="43">
        <f t="shared" ca="1" si="1"/>
        <v>9.8662915925688779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868400</v>
      </c>
      <c r="M16" s="40">
        <f t="shared" si="10"/>
        <v>0</v>
      </c>
      <c r="N16" s="40">
        <f t="shared" ca="1" si="10"/>
        <v>856000</v>
      </c>
      <c r="O16" s="52">
        <f t="shared" ca="1" si="1"/>
        <v>98.572086596038687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5201625</v>
      </c>
      <c r="M18" s="25">
        <f t="shared" ca="1" si="11"/>
        <v>2340325</v>
      </c>
      <c r="N18" s="25">
        <f t="shared" ca="1" si="11"/>
        <v>2558442</v>
      </c>
      <c r="O18" s="24">
        <f t="shared" ref="O18:O20" ca="1" si="12">IF(L18&gt;0,N18*100/L18,0)</f>
        <v>49.185437243169204</v>
      </c>
      <c r="P18" s="24">
        <f t="shared" ref="P18:P26" ca="1" si="13">IF(M18&gt;0,N18*100/M18,0)</f>
        <v>109.3199448794505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5201625</v>
      </c>
      <c r="M20" s="32">
        <f t="shared" ca="1" si="15"/>
        <v>2340325</v>
      </c>
      <c r="N20" s="32">
        <f t="shared" ca="1" si="15"/>
        <v>2558442</v>
      </c>
      <c r="O20" s="31">
        <f t="shared" ca="1" si="12"/>
        <v>49.185437243169204</v>
      </c>
      <c r="P20" s="31">
        <f t="shared" ca="1" si="13"/>
        <v>109.3199448794505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4333225</v>
      </c>
      <c r="M22" s="44">
        <f t="shared" ca="1" si="18"/>
        <v>2340325</v>
      </c>
      <c r="N22" s="43">
        <f t="shared" ca="1" si="18"/>
        <v>1702442</v>
      </c>
      <c r="O22" s="43">
        <f t="shared" ca="1" si="17"/>
        <v>39.288105279555069</v>
      </c>
      <c r="P22" s="43">
        <f t="shared" ca="1" si="13"/>
        <v>72.743828314443505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2384300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1948925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868400</v>
      </c>
      <c r="M26" s="52">
        <f t="shared" si="22"/>
        <v>0</v>
      </c>
      <c r="N26" s="52">
        <f t="shared" ca="1" si="22"/>
        <v>856000</v>
      </c>
      <c r="O26" s="52">
        <f t="shared" ca="1" si="17"/>
        <v>98.572086596038687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3376245</v>
      </c>
      <c r="M28" s="25">
        <f t="shared" si="23"/>
        <v>0</v>
      </c>
      <c r="N28" s="25">
        <f t="shared" ca="1" si="23"/>
        <v>525396.80000000005</v>
      </c>
      <c r="O28" s="24">
        <f t="shared" ref="O28:O30" ca="1" si="24">IF(L28&gt;0,N28*100/L28,0)</f>
        <v>15.56157210155069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3376245</v>
      </c>
      <c r="M30" s="32">
        <f t="shared" si="27"/>
        <v>0</v>
      </c>
      <c r="N30" s="32">
        <f t="shared" ca="1" si="27"/>
        <v>525396.80000000005</v>
      </c>
      <c r="O30" s="31">
        <f t="shared" ca="1" si="24"/>
        <v>15.56157210155069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3376245</v>
      </c>
      <c r="M32" s="43">
        <f t="shared" si="30"/>
        <v>0</v>
      </c>
      <c r="N32" s="43">
        <f t="shared" ca="1" si="30"/>
        <v>525396.80000000005</v>
      </c>
      <c r="O32" s="43">
        <f t="shared" ca="1" si="29"/>
        <v>15.56157210155069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3376245</v>
      </c>
      <c r="M34" s="43">
        <f t="shared" si="32"/>
        <v>0</v>
      </c>
      <c r="N34" s="43">
        <f t="shared" ca="1" si="32"/>
        <v>525396.80000000005</v>
      </c>
      <c r="O34" s="43">
        <f t="shared" ca="1" si="29"/>
        <v>15.56157210155069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5201625</v>
      </c>
      <c r="M37" s="57">
        <f t="shared" ca="1" si="33"/>
        <v>2340325</v>
      </c>
      <c r="N37" s="57">
        <f t="shared" ca="1" si="33"/>
        <v>2558442</v>
      </c>
      <c r="O37" s="58">
        <f t="shared" ca="1" si="29"/>
        <v>49.185437243169204</v>
      </c>
      <c r="P37" s="58">
        <f t="shared" ca="1" si="25"/>
        <v>109.3199448794505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1730100</v>
      </c>
      <c r="M41" s="81">
        <f t="shared" ca="1" si="34"/>
        <v>477000</v>
      </c>
      <c r="N41" s="81">
        <f t="shared" ca="1" si="34"/>
        <v>1142616</v>
      </c>
      <c r="O41" s="80">
        <f t="shared" ref="O41:O43" ca="1" si="35">IF(L41&gt;0,N41*100/L41,0)</f>
        <v>66.043350095370215</v>
      </c>
      <c r="P41" s="80">
        <f t="shared" ref="P41:P43" ca="1" si="36">IF(M41&gt;0,N41*100/M41,0)</f>
        <v>239.54213836477987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1730100</v>
      </c>
      <c r="M43" s="81">
        <f t="shared" ca="1" si="38"/>
        <v>477000</v>
      </c>
      <c r="N43" s="81">
        <f t="shared" ca="1" si="38"/>
        <v>1142616</v>
      </c>
      <c r="O43" s="80">
        <f t="shared" ca="1" si="35"/>
        <v>66.043350095370215</v>
      </c>
      <c r="P43" s="80">
        <f t="shared" ca="1" si="36"/>
        <v>239.54213836477987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954100</v>
      </c>
      <c r="M45" s="93">
        <f ca="1">IFERROR(__xludf.DUMMYFUNCTION("IMPORTRANGE(""https://docs.google.com/spreadsheets/d/1Yj_ptqi66GCucihVvJfMjLAmec39IyEx_6qawtMGysU/edit?usp=sharing"",""สบก!Q57"")"),477000)</f>
        <v>477000</v>
      </c>
      <c r="N45" s="93">
        <f ca="1">IFERROR(__xludf.DUMMYFUNCTION("IMPORTRANGE(""https://docs.google.com/spreadsheets/d/1Yj_ptqi66GCucihVvJfMjLAmec39IyEx_6qawtMGysU/edit?usp=sharing"",""สบก!R57"")"),378616)</f>
        <v>378616</v>
      </c>
      <c r="O45" s="94">
        <f ca="1">IF(L45&gt;0,N45*100/L45,0)</f>
        <v>39.683052090975792</v>
      </c>
      <c r="P45" s="94">
        <f ca="1">IF(M45&gt;0,N45*100/M45,0)</f>
        <v>79.374423480083863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IFERROR(__xludf.DUMMYFUNCTION("IMPORTRANGE(""https://docs.google.com/spreadsheets/d/1Yj_ptqi66GCucihVvJfMjLAmec39IyEx_6qawtMGysU/edit?usp=sharing"",""สบก!M57"")"),954100)</f>
        <v>954100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IFERROR(__xludf.DUMMYFUNCTION("IMPORTRANGE(""https://docs.google.com/spreadsheets/d/1Yj_ptqi66GCucihVvJfMjLAmec39IyEx_6qawtMGysU/edit?usp=sharing"",""สบก!N57"")"),0)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IFERROR(__xludf.DUMMYFUNCTION("IMPORTRANGE(""https://docs.google.com/spreadsheets/d/1Yj_ptqi66GCucihVvJfMjLAmec39IyEx_6qawtMGysU/edit?usp=sharing"",""สบก!O57"")"),776000)</f>
        <v>776000</v>
      </c>
      <c r="M49" s="103"/>
      <c r="N49" s="93">
        <f ca="1">IFERROR(__xludf.DUMMYFUNCTION("IMPORTRANGE(""https://docs.google.com/spreadsheets/d/1Yj_ptqi66GCucihVvJfMjLAmec39IyEx_6qawtMGysU/edit?usp=sharing"",""สบก!S57"")"),764000)</f>
        <v>764000</v>
      </c>
      <c r="O49" s="103">
        <f ca="1">IF(L49&gt;0,N49*100/L49,0)</f>
        <v>98.453608247422679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460800</v>
      </c>
      <c r="M53" s="127">
        <f t="shared" ca="1" si="39"/>
        <v>247680</v>
      </c>
      <c r="N53" s="127">
        <f t="shared" ca="1" si="39"/>
        <v>211369</v>
      </c>
      <c r="O53" s="126">
        <f t="shared" ref="O53:O55" ca="1" si="40">IF(L53&gt;0,N53*100/L53,0)</f>
        <v>45.870008680555557</v>
      </c>
      <c r="P53" s="126">
        <f t="shared" ref="P53:P55" ca="1" si="41">IF(M53&gt;0,N53*100/M53,0)</f>
        <v>85.339551033591732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460800</v>
      </c>
      <c r="M55" s="127">
        <f t="shared" ca="1" si="43"/>
        <v>247680</v>
      </c>
      <c r="N55" s="127">
        <f t="shared" ca="1" si="43"/>
        <v>211369</v>
      </c>
      <c r="O55" s="126">
        <f t="shared" ca="1" si="40"/>
        <v>45.870008680555557</v>
      </c>
      <c r="P55" s="126">
        <f t="shared" ca="1" si="41"/>
        <v>85.339551033591732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460800</v>
      </c>
      <c r="M57" s="93">
        <f ca="1">IFERROR(__xludf.DUMMYFUNCTION("IMPORTRANGE(""https://docs.google.com/spreadsheets/d/1Yj_ptqi66GCucihVvJfMjLAmec39IyEx_6qawtMGysU/edit?usp=sharing"",""สบก!Z57"")"),247680)</f>
        <v>247680</v>
      </c>
      <c r="N57" s="93">
        <f ca="1">IFERROR(__xludf.DUMMYFUNCTION("IMPORTRANGE(""https://docs.google.com/spreadsheets/d/1Yj_ptqi66GCucihVvJfMjLAmec39IyEx_6qawtMGysU/edit?usp=sharing"",""สบก!AA57"")"),211369)</f>
        <v>211369</v>
      </c>
      <c r="O57" s="94">
        <f ca="1">IF(L57&gt;0,N57*100/L57,0)</f>
        <v>45.870008680555557</v>
      </c>
      <c r="P57" s="94">
        <f ca="1">IF(M57&gt;0,N57*100/M57,0)</f>
        <v>85.339551033591732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IFERROR(__xludf.DUMMYFUNCTION("IMPORTRANGE(""https://docs.google.com/spreadsheets/d/1Yj_ptqi66GCucihVvJfMjLAmec39IyEx_6qawtMGysU/edit?usp=sharing"",""สบก!V57"")"),460800)</f>
        <v>460800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IFERROR(__xludf.DUMMYFUNCTION("IMPORTRANGE(""https://docs.google.com/spreadsheets/d/1Yj_ptqi66GCucihVvJfMjLAmec39IyEx_6qawtMGysU/edit?usp=sharing"",""สบก!W57"")"),0)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IFERROR(__xludf.DUMMYFUNCTION("IMPORTRANGE(""https://docs.google.com/spreadsheets/d/1Yj_ptqi66GCucihVvJfMjLAmec39IyEx_6qawtMGysU/edit?usp=sharing"",""สบก!X57"")"),0)</f>
        <v>0</v>
      </c>
      <c r="M61" s="103"/>
      <c r="N61" s="93">
        <f ca="1">IFERROR(__xludf.DUMMYFUNCTION("IMPORTRANGE(""https://docs.google.com/spreadsheets/d/1Yj_ptqi66GCucihVvJfMjLAmec39IyEx_6qawtMGysU/edit?usp=sharing"",""สบก!AB57"")"),0)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IFERROR(__xludf.DUMMYFUNCTION("IMPORTRANGE(""https://docs.google.com/spreadsheets/d/1XL5vhW3sbDhbH9Cz0tuDiY8C3ctxq1tqvaCgkFb8cCA/edit?usp=sharing"",""อุบลราชธานี!I9"")"),0)</f>
        <v>0</v>
      </c>
      <c r="J64" s="148">
        <f ca="1">IFERROR(__xludf.DUMMYFUNCTION("IMPORTRANGE(""https://docs.google.com/spreadsheets/d/1XL5vhW3sbDhbH9Cz0tuDiY8C3ctxq1tqvaCgkFb8cCA/edit?usp=sharing"",""อุบลราชธานี!J9"")"),0)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IFERROR(__xludf.DUMMYFUNCTION("IMPORTRANGE(""https://docs.google.com/spreadsheets/d/1XL5vhW3sbDhbH9Cz0tuDiY8C3ctxq1tqvaCgkFb8cCA/edit?usp=sharing"",""อุบลราชธานี!I10"")"),0)</f>
        <v>0</v>
      </c>
      <c r="J65" s="148">
        <f ca="1">IFERROR(__xludf.DUMMYFUNCTION("IMPORTRANGE(""https://docs.google.com/spreadsheets/d/1XL5vhW3sbDhbH9Cz0tuDiY8C3ctxq1tqvaCgkFb8cCA/edit?usp=sharing"",""อุบลราชธานี!J10"")"),0)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IFERROR(__xludf.DUMMYFUNCTION("IMPORTRANGE(""https://docs.google.com/spreadsheets/d/1Yj_ptqi66GCucihVvJfMjLAmec39IyEx_6qawtMGysU/edit?usp=sharing"",""สบก!AI57"")"),0)</f>
        <v>0</v>
      </c>
      <c r="N70" s="177">
        <f ca="1">IFERROR(__xludf.DUMMYFUNCTION("IMPORTRANGE(""https://docs.google.com/spreadsheets/d/1Yj_ptqi66GCucihVvJfMjLAmec39IyEx_6qawtMGysU/edit?usp=sharing"",""สบก!AJ57"")"),0)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IFERROR(__xludf.DUMMYFUNCTION("IMPORTRANGE(""https://docs.google.com/spreadsheets/d/1Yj_ptqi66GCucihVvJfMjLAmec39IyEx_6qawtMGysU/edit?usp=sharing"",""สบก!AE57"")"),0)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IFERROR(__xludf.DUMMYFUNCTION("IMPORTRANGE(""https://docs.google.com/spreadsheets/d/1Yj_ptqi66GCucihVvJfMjLAmec39IyEx_6qawtMGysU/edit?usp=sharing"",""สบก!AF57"")"),0)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IFERROR(__xludf.DUMMYFUNCTION("IMPORTRANGE(""https://docs.google.com/spreadsheets/d/1Yj_ptqi66GCucihVvJfMjLAmec39IyEx_6qawtMGysU/edit?usp=sharing"",""สบก!AG57"")"),0)</f>
        <v>0</v>
      </c>
      <c r="M74" s="103"/>
      <c r="N74" s="93">
        <f ca="1">IFERROR(__xludf.DUMMYFUNCTION("IMPORTRANGE(""https://docs.google.com/spreadsheets/d/1Yj_ptqi66GCucihVvJfMjLAmec39IyEx_6qawtMGysU/edit?usp=sharing"",""สบก!AK57"")"),0)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IFERROR(__xludf.DUMMYFUNCTION("IMPORTRANGE(""https://docs.google.com/spreadsheets/d/1XL5vhW3sbDhbH9Cz0tuDiY8C3ctxq1tqvaCgkFb8cCA/edit?usp=sharing"",""อุบลราชธานี!J16"")"),0)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IFERROR(__xludf.DUMMYFUNCTION("IMPORTRANGE(""https://docs.google.com/spreadsheets/d/1XL5vhW3sbDhbH9Cz0tuDiY8C3ctxq1tqvaCgkFb8cCA/edit?usp=sharing"",""อุบลราชธานี!J17"")"),0)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IFERROR(__xludf.DUMMYFUNCTION("IMPORTRANGE(""https://docs.google.com/spreadsheets/d/1XL5vhW3sbDhbH9Cz0tuDiY8C3ctxq1tqvaCgkFb8cCA/edit?usp=sharing"",""อุบลราชธานี!J18"")"),0)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IFERROR(__xludf.DUMMYFUNCTION("IMPORTRANGE(""https://docs.google.com/spreadsheets/d/1XL5vhW3sbDhbH9Cz0tuDiY8C3ctxq1tqvaCgkFb8cCA/edit?usp=sharing"",""อุบลราชธานี!J19"")"),0)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IFERROR(__xludf.DUMMYFUNCTION("IMPORTRANGE(""https://docs.google.com/spreadsheets/d/1XL5vhW3sbDhbH9Cz0tuDiY8C3ctxq1tqvaCgkFb8cCA/edit?usp=sharing"",""อุบลราชธานี!I20"")"),0)</f>
        <v>0</v>
      </c>
      <c r="J80" s="210">
        <f ca="1">IFERROR(__xludf.DUMMYFUNCTION("IMPORTRANGE(""https://docs.google.com/spreadsheets/d/1XL5vhW3sbDhbH9Cz0tuDiY8C3ctxq1tqvaCgkFb8cCA/edit?usp=sharing"",""อุบลราชธานี!J20"")"),0)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IFERROR(__xludf.DUMMYFUNCTION("IMPORTRANGE(""https://docs.google.com/spreadsheets/d/1XL5vhW3sbDhbH9Cz0tuDiY8C3ctxq1tqvaCgkFb8cCA/edit?usp=sharing"",""อุบลราชธานี!I21"")"),0)</f>
        <v>0</v>
      </c>
      <c r="J81" s="210">
        <f ca="1">IFERROR(__xludf.DUMMYFUNCTION("IMPORTRANGE(""https://docs.google.com/spreadsheets/d/1XL5vhW3sbDhbH9Cz0tuDiY8C3ctxq1tqvaCgkFb8cCA/edit?usp=sharing"",""อุบลราชธานี!J21"")"),0)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IFERROR(__xludf.DUMMYFUNCTION("IMPORTRANGE(""https://docs.google.com/spreadsheets/d/1XL5vhW3sbDhbH9Cz0tuDiY8C3ctxq1tqvaCgkFb8cCA/edit?usp=sharing"",""อุบลราชธานี!I22"")"),0)</f>
        <v>0</v>
      </c>
      <c r="J82" s="213">
        <f ca="1">IFERROR(__xludf.DUMMYFUNCTION("IMPORTRANGE(""https://docs.google.com/spreadsheets/d/1XL5vhW3sbDhbH9Cz0tuDiY8C3ctxq1tqvaCgkFb8cCA/edit?usp=sharing"",""อุบลราชธานี!J22"")"),0)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IFERROR(__xludf.DUMMYFUNCTION("IMPORTRANGE(""https://docs.google.com/spreadsheets/d/1XL5vhW3sbDhbH9Cz0tuDiY8C3ctxq1tqvaCgkFb8cCA/edit?usp=sharing"",""อุบลราชธานี!I23"")"),0)</f>
        <v>0</v>
      </c>
      <c r="J83" s="213">
        <f ca="1">IFERROR(__xludf.DUMMYFUNCTION("IMPORTRANGE(""https://docs.google.com/spreadsheets/d/1XL5vhW3sbDhbH9Cz0tuDiY8C3ctxq1tqvaCgkFb8cCA/edit?usp=sharing"",""อุบลราชธานี!J23"")"),0)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IFERROR(__xludf.DUMMYFUNCTION("IMPORTRANGE(""https://docs.google.com/spreadsheets/d/1XL5vhW3sbDhbH9Cz0tuDiY8C3ctxq1tqvaCgkFb8cCA/edit?usp=sharing"",""อุบลราชธานี!I24"")"),0)</f>
        <v>0</v>
      </c>
      <c r="J84" s="198">
        <f ca="1">IFERROR(__xludf.DUMMYFUNCTION("IMPORTRANGE(""https://docs.google.com/spreadsheets/d/1XL5vhW3sbDhbH9Cz0tuDiY8C3ctxq1tqvaCgkFb8cCA/edit?usp=sharing"",""อุบลราชธานี!J24"")"),0)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IFERROR(__xludf.DUMMYFUNCTION("IMPORTRANGE(""https://docs.google.com/spreadsheets/d/1XL5vhW3sbDhbH9Cz0tuDiY8C3ctxq1tqvaCgkFb8cCA/edit?usp=sharing"",""อุบลราชธานี!I25"")"),0)</f>
        <v>0</v>
      </c>
      <c r="J85" s="198">
        <f ca="1">IFERROR(__xludf.DUMMYFUNCTION("IMPORTRANGE(""https://docs.google.com/spreadsheets/d/1XL5vhW3sbDhbH9Cz0tuDiY8C3ctxq1tqvaCgkFb8cCA/edit?usp=sharing"",""อุบลราชธานี!J25"")"),0)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IFERROR(__xludf.DUMMYFUNCTION("IMPORTRANGE(""https://docs.google.com/spreadsheets/d/1XL5vhW3sbDhbH9Cz0tuDiY8C3ctxq1tqvaCgkFb8cCA/edit?usp=sharing"",""อุบลราชธานี!I26"")"),0)</f>
        <v>0</v>
      </c>
      <c r="J86" s="213">
        <f ca="1">IFERROR(__xludf.DUMMYFUNCTION("IMPORTRANGE(""https://docs.google.com/spreadsheets/d/1XL5vhW3sbDhbH9Cz0tuDiY8C3ctxq1tqvaCgkFb8cCA/edit?usp=sharing"",""อุบลราชธานี!J26"")"),0)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IFERROR(__xludf.DUMMYFUNCTION("IMPORTRANGE(""https://docs.google.com/spreadsheets/d/1XL5vhW3sbDhbH9Cz0tuDiY8C3ctxq1tqvaCgkFb8cCA/edit?usp=sharing"",""อุบลราชธานี!I27"")"),0)</f>
        <v>0</v>
      </c>
      <c r="J87" s="213">
        <f ca="1">IFERROR(__xludf.DUMMYFUNCTION("IMPORTRANGE(""https://docs.google.com/spreadsheets/d/1XL5vhW3sbDhbH9Cz0tuDiY8C3ctxq1tqvaCgkFb8cCA/edit?usp=sharing"",""อุบลราชธานี!J27"")"),0)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IFERROR(__xludf.DUMMYFUNCTION("IMPORTRANGE(""https://docs.google.com/spreadsheets/d/1XL5vhW3sbDhbH9Cz0tuDiY8C3ctxq1tqvaCgkFb8cCA/edit?usp=sharing"",""อุบลราชธานี!I28"")"),0)</f>
        <v>0</v>
      </c>
      <c r="J88" s="213">
        <f ca="1">IFERROR(__xludf.DUMMYFUNCTION("IMPORTRANGE(""https://docs.google.com/spreadsheets/d/1XL5vhW3sbDhbH9Cz0tuDiY8C3ctxq1tqvaCgkFb8cCA/edit?usp=sharing"",""อุบลราชธานี!J28"")"),0)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IFERROR(__xludf.DUMMYFUNCTION("IMPORTRANGE(""https://docs.google.com/spreadsheets/d/1XL5vhW3sbDhbH9Cz0tuDiY8C3ctxq1tqvaCgkFb8cCA/edit?usp=sharing"",""อุบลราชธานี!J29"")"),0)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IFERROR(__xludf.DUMMYFUNCTION("IMPORTRANGE(""https://docs.google.com/spreadsheets/d/1XL5vhW3sbDhbH9Cz0tuDiY8C3ctxq1tqvaCgkFb8cCA/edit?usp=sharing"",""อุบลราชธานี!J30"")"),0)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IFERROR(__xludf.DUMMYFUNCTION("IMPORTRANGE(""https://docs.google.com/spreadsheets/d/1XL5vhW3sbDhbH9Cz0tuDiY8C3ctxq1tqvaCgkFb8cCA/edit?usp=sharing"",""อุบลราชธานี!I32"")"),4)</f>
        <v>4</v>
      </c>
      <c r="J92" s="148">
        <f ca="1">IFERROR(__xludf.DUMMYFUNCTION("IMPORTRANGE(""https://docs.google.com/spreadsheets/d/1XL5vhW3sbDhbH9Cz0tuDiY8C3ctxq1tqvaCgkFb8cCA/edit?usp=sharing"",""อุบลราชธานี!J32"")"),0)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IFERROR(__xludf.DUMMYFUNCTION("IMPORTRANGE(""https://docs.google.com/spreadsheets/d/1XL5vhW3sbDhbH9Cz0tuDiY8C3ctxq1tqvaCgkFb8cCA/edit?usp=sharing"",""อุบลราชธานี!I33"")"),1)</f>
        <v>1</v>
      </c>
      <c r="J93" s="148">
        <f ca="1">IFERROR(__xludf.DUMMYFUNCTION("IMPORTRANGE(""https://docs.google.com/spreadsheets/d/1XL5vhW3sbDhbH9Cz0tuDiY8C3ctxq1tqvaCgkFb8cCA/edit?usp=sharing"",""อุบลราชธานี!J33"")"),0)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131899</v>
      </c>
      <c r="O94" s="157">
        <f t="shared" ref="O94:O96" ca="1" si="53">IF(L94&gt;0,N94*100/L94,0)</f>
        <v>61.491375291375292</v>
      </c>
      <c r="P94" s="157">
        <f t="shared" ref="P94:P96" ca="1" si="54">IF(M94&gt;0,N94*100/M94,0)</f>
        <v>191.9089189582424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131899</v>
      </c>
      <c r="O96" s="162">
        <f t="shared" ca="1" si="53"/>
        <v>61.491375291375292</v>
      </c>
      <c r="P96" s="162">
        <f t="shared" ca="1" si="54"/>
        <v>191.9089189582424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IFERROR(__xludf.DUMMYFUNCTION("IMPORTRANGE(""https://docs.google.com/spreadsheets/d/1Yj_ptqi66GCucihVvJfMjLAmec39IyEx_6qawtMGysU/edit?usp=sharing"",""สบก!AR57"")"),68730)</f>
        <v>68730</v>
      </c>
      <c r="N98" s="177">
        <f ca="1">IFERROR(__xludf.DUMMYFUNCTION("IMPORTRANGE(""https://docs.google.com/spreadsheets/d/1Yj_ptqi66GCucihVvJfMjLAmec39IyEx_6qawtMGysU/edit?usp=sharing"",""สบก!AS57"")"),39899)</f>
        <v>39899</v>
      </c>
      <c r="O98" s="178">
        <f ca="1">IF(L98&gt;0,N98*100/L98,0)</f>
        <v>32.677313677313677</v>
      </c>
      <c r="P98" s="178">
        <f ca="1">IF(M98&gt;0,N98*100/M98,0)</f>
        <v>58.051796886366944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IFERROR(__xludf.DUMMYFUNCTION("IMPORTRANGE(""https://docs.google.com/spreadsheets/d/1Yj_ptqi66GCucihVvJfMjLAmec39IyEx_6qawtMGysU/edit?usp=sharing"",""สบก!AN57"")"),0)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IFERROR(__xludf.DUMMYFUNCTION("IMPORTRANGE(""https://docs.google.com/spreadsheets/d/1Yj_ptqi66GCucihVvJfMjLAmec39IyEx_6qawtMGysU/edit?usp=sharing"",""สบก!AO57"")"),122100)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IFERROR(__xludf.DUMMYFUNCTION("IMPORTRANGE(""https://docs.google.com/spreadsheets/d/1Yj_ptqi66GCucihVvJfMjLAmec39IyEx_6qawtMGysU/edit?usp=sharing"",""สบก!AP57"")"),92400)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IFERROR(__xludf.DUMMYFUNCTION("IMPORTRANGE(""https://docs.google.com/spreadsheets/d/1Yj_ptqi66GCucihVvJfMjLAmec39IyEx_6qawtMGysU/edit?usp=sharing"",""สบก!AT57"")"),92000)</f>
        <v>92000</v>
      </c>
      <c r="O102" s="103">
        <f ca="1">IF(L102&gt;0,N102*100/L102,0)</f>
        <v>99.567099567099561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IFERROR(__xludf.DUMMYFUNCTION("IMPORTRANGE(""https://docs.google.com/spreadsheets/d/1XL5vhW3sbDhbH9Cz0tuDiY8C3ctxq1tqvaCgkFb8cCA/edit?usp=sharing"",""อุบลราชธานี!J39"")"),0)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IFERROR(__xludf.DUMMYFUNCTION("IMPORTRANGE(""https://docs.google.com/spreadsheets/d/1XL5vhW3sbDhbH9Cz0tuDiY8C3ctxq1tqvaCgkFb8cCA/edit?usp=sharing"",""อุบลราชธานี!J40"")"),1)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IFERROR(__xludf.DUMMYFUNCTION("IMPORTRANGE(""https://docs.google.com/spreadsheets/d/1XL5vhW3sbDhbH9Cz0tuDiY8C3ctxq1tqvaCgkFb8cCA/edit?usp=sharing"",""อุบลราชธานี!J41"")"),1)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IFERROR(__xludf.DUMMYFUNCTION("IMPORTRANGE(""https://docs.google.com/spreadsheets/d/1XL5vhW3sbDhbH9Cz0tuDiY8C3ctxq1tqvaCgkFb8cCA/edit?usp=sharing"",""อุบลราชธานี!J42"")"),1)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IFERROR(__xludf.DUMMYFUNCTION("IMPORTRANGE(""https://docs.google.com/spreadsheets/d/1XL5vhW3sbDhbH9Cz0tuDiY8C3ctxq1tqvaCgkFb8cCA/edit?usp=sharing"",""อุบลราชธานี!I43"")"),1)</f>
        <v>1</v>
      </c>
      <c r="J108" s="213">
        <f ca="1">IFERROR(__xludf.DUMMYFUNCTION("IMPORTRANGE(""https://docs.google.com/spreadsheets/d/1XL5vhW3sbDhbH9Cz0tuDiY8C3ctxq1tqvaCgkFb8cCA/edit?usp=sharing"",""อุบลราชธานี!J43"")"),0)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IFERROR(__xludf.DUMMYFUNCTION("IMPORTRANGE(""https://docs.google.com/spreadsheets/d/1XL5vhW3sbDhbH9Cz0tuDiY8C3ctxq1tqvaCgkFb8cCA/edit?usp=sharing"",""อุบลราชธานี!I44"")"),4)</f>
        <v>4</v>
      </c>
      <c r="J109" s="213">
        <f ca="1">IFERROR(__xludf.DUMMYFUNCTION("IMPORTRANGE(""https://docs.google.com/spreadsheets/d/1XL5vhW3sbDhbH9Cz0tuDiY8C3ctxq1tqvaCgkFb8cCA/edit?usp=sharing"",""อุบลราชธานี!J44"")"),0)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IFERROR(__xludf.DUMMYFUNCTION("IMPORTRANGE(""https://docs.google.com/spreadsheets/d/1XL5vhW3sbDhbH9Cz0tuDiY8C3ctxq1tqvaCgkFb8cCA/edit?usp=sharing"",""อุบลราชธานี!I45"")"),4)</f>
        <v>4</v>
      </c>
      <c r="J110" s="213">
        <f ca="1">IFERROR(__xludf.DUMMYFUNCTION("IMPORTRANGE(""https://docs.google.com/spreadsheets/d/1XL5vhW3sbDhbH9Cz0tuDiY8C3ctxq1tqvaCgkFb8cCA/edit?usp=sharing"",""อุบลราชธานี!J45"")"),4)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IFERROR(__xludf.DUMMYFUNCTION("IMPORTRANGE(""https://docs.google.com/spreadsheets/d/1XL5vhW3sbDhbH9Cz0tuDiY8C3ctxq1tqvaCgkFb8cCA/edit?usp=sharing"",""อุบลราชธานี!I46"")"),4)</f>
        <v>4</v>
      </c>
      <c r="J111" s="213">
        <f ca="1">IFERROR(__xludf.DUMMYFUNCTION("IMPORTRANGE(""https://docs.google.com/spreadsheets/d/1XL5vhW3sbDhbH9Cz0tuDiY8C3ctxq1tqvaCgkFb8cCA/edit?usp=sharing"",""อุบลราชธานี!J46"")"),4)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IFERROR(__xludf.DUMMYFUNCTION("IMPORTRANGE(""https://docs.google.com/spreadsheets/d/1XL5vhW3sbDhbH9Cz0tuDiY8C3ctxq1tqvaCgkFb8cCA/edit?usp=sharing"",""อุบลราชธานี!I47"")"),4)</f>
        <v>4</v>
      </c>
      <c r="J112" s="213">
        <f ca="1">IFERROR(__xludf.DUMMYFUNCTION("IMPORTRANGE(""https://docs.google.com/spreadsheets/d/1XL5vhW3sbDhbH9Cz0tuDiY8C3ctxq1tqvaCgkFb8cCA/edit?usp=sharing"",""อุบลราชธานี!J47"")"),0)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IFERROR(__xludf.DUMMYFUNCTION("IMPORTRANGE(""https://docs.google.com/spreadsheets/d/1XL5vhW3sbDhbH9Cz0tuDiY8C3ctxq1tqvaCgkFb8cCA/edit?usp=sharing"",""อุบลราชธานี!I48"")"),1)</f>
        <v>1</v>
      </c>
      <c r="J113" s="213">
        <f ca="1">IFERROR(__xludf.DUMMYFUNCTION("IMPORTRANGE(""https://docs.google.com/spreadsheets/d/1XL5vhW3sbDhbH9Cz0tuDiY8C3ctxq1tqvaCgkFb8cCA/edit?usp=sharing"",""อุบลราชธานี!J48"")"),0)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IFERROR(__xludf.DUMMYFUNCTION("IMPORTRANGE(""https://docs.google.com/spreadsheets/d/1XL5vhW3sbDhbH9Cz0tuDiY8C3ctxq1tqvaCgkFb8cCA/edit?usp=sharing"",""อุบลราชธานี!J49"")"),0)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IFERROR(__xludf.DUMMYFUNCTION("IMPORTRANGE(""https://docs.google.com/spreadsheets/d/1XL5vhW3sbDhbH9Cz0tuDiY8C3ctxq1tqvaCgkFb8cCA/edit?usp=sharing"",""อุบลราชธานี!J50"")"),0)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IFERROR(__xludf.DUMMYFUNCTION("IMPORTRANGE(""https://docs.google.com/spreadsheets/d/1XL5vhW3sbDhbH9Cz0tuDiY8C3ctxq1tqvaCgkFb8cCA/edit?usp=sharing"",""อุบลราชธานี!I52"")"),0)</f>
        <v>0</v>
      </c>
      <c r="J117" s="148">
        <f ca="1">IFERROR(__xludf.DUMMYFUNCTION("IMPORTRANGE(""https://docs.google.com/spreadsheets/d/1XL5vhW3sbDhbH9Cz0tuDiY8C3ctxq1tqvaCgkFb8cCA/edit?usp=sharing"",""อุบลราชธานี!J52"")"),0)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500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500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IFERROR(__xludf.DUMMYFUNCTION("IMPORTRANGE(""https://docs.google.com/spreadsheets/d/1Yj_ptqi66GCucihVvJfMjLAmec39IyEx_6qawtMGysU/edit?usp=sharing"",""สบก!BA57"")"),0)</f>
        <v>0</v>
      </c>
      <c r="N122" s="177">
        <f ca="1">IFERROR(__xludf.DUMMYFUNCTION("IMPORTRANGE(""https://docs.google.com/spreadsheets/d/1Yj_ptqi66GCucihVvJfMjLAmec39IyEx_6qawtMGysU/edit?usp=sharing"",""สบก!BB57"")"),500)</f>
        <v>500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IFERROR(__xludf.DUMMYFUNCTION("IMPORTRANGE(""https://docs.google.com/spreadsheets/d/1Yj_ptqi66GCucihVvJfMjLAmec39IyEx_6qawtMGysU/edit?usp=sharing"",""สบก!AW57"")"),0)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IFERROR(__xludf.DUMMYFUNCTION("IMPORTRANGE(""https://docs.google.com/spreadsheets/d/1Yj_ptqi66GCucihVvJfMjLAmec39IyEx_6qawtMGysU/edit?usp=sharing"",""สบก!AX57"")"),0)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IFERROR(__xludf.DUMMYFUNCTION("IMPORTRANGE(""https://docs.google.com/spreadsheets/d/1Yj_ptqi66GCucihVvJfMjLAmec39IyEx_6qawtMGysU/edit?usp=sharing"",""สบก!AY57"")"),0)</f>
        <v>0</v>
      </c>
      <c r="M126" s="103"/>
      <c r="N126" s="93">
        <f ca="1">IFERROR(__xludf.DUMMYFUNCTION("IMPORTRANGE(""https://docs.google.com/spreadsheets/d/1Yj_ptqi66GCucihVvJfMjLAmec39IyEx_6qawtMGysU/edit?usp=sharing"",""สบก!BC57"")"),0)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277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IFERROR(__xludf.DUMMYFUNCTION("IMPORTRANGE(""https://docs.google.com/spreadsheets/d/1XL5vhW3sbDhbH9Cz0tuDiY8C3ctxq1tqvaCgkFb8cCA/edit?usp=sharing"",""อุบลราชธานี!J58"")"),0)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IFERROR(__xludf.DUMMYFUNCTION("IMPORTRANGE(""https://docs.google.com/spreadsheets/d/1XL5vhW3sbDhbH9Cz0tuDiY8C3ctxq1tqvaCgkFb8cCA/edit?usp=sharing"",""อุบลราชธานี!J59"")"),0)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IFERROR(__xludf.DUMMYFUNCTION("IMPORTRANGE(""https://docs.google.com/spreadsheets/d/1XL5vhW3sbDhbH9Cz0tuDiY8C3ctxq1tqvaCgkFb8cCA/edit?usp=sharing"",""อุบลราชธานี!J60"")"),0)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IFERROR(__xludf.DUMMYFUNCTION("IMPORTRANGE(""https://docs.google.com/spreadsheets/d/1XL5vhW3sbDhbH9Cz0tuDiY8C3ctxq1tqvaCgkFb8cCA/edit?usp=sharing"",""อุบลราชธานี!J61"")"),0)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IFERROR(__xludf.DUMMYFUNCTION("IMPORTRANGE(""https://docs.google.com/spreadsheets/d/1XL5vhW3sbDhbH9Cz0tuDiY8C3ctxq1tqvaCgkFb8cCA/edit?usp=sharing"",""อุบลราชธานี!I62"")"),0)</f>
        <v>0</v>
      </c>
      <c r="J132" s="213">
        <f ca="1">IFERROR(__xludf.DUMMYFUNCTION("IMPORTRANGE(""https://docs.google.com/spreadsheets/d/1XL5vhW3sbDhbH9Cz0tuDiY8C3ctxq1tqvaCgkFb8cCA/edit?usp=sharing"",""อุบลราชธานี!J62"")"),0)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IFERROR(__xludf.DUMMYFUNCTION("IMPORTRANGE(""https://docs.google.com/spreadsheets/d/1XL5vhW3sbDhbH9Cz0tuDiY8C3ctxq1tqvaCgkFb8cCA/edit?usp=sharing"",""อุบลราชธานี!I63"")"),0)</f>
        <v>0</v>
      </c>
      <c r="J133" s="213">
        <f ca="1">IFERROR(__xludf.DUMMYFUNCTION("IMPORTRANGE(""https://docs.google.com/spreadsheets/d/1XL5vhW3sbDhbH9Cz0tuDiY8C3ctxq1tqvaCgkFb8cCA/edit?usp=sharing"",""อุบลราชธานี!J63"")"),0)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IFERROR(__xludf.DUMMYFUNCTION("IMPORTRANGE(""https://docs.google.com/spreadsheets/d/1XL5vhW3sbDhbH9Cz0tuDiY8C3ctxq1tqvaCgkFb8cCA/edit?usp=sharing"",""อุบลราชธานี!J64"")"),0)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IFERROR(__xludf.DUMMYFUNCTION("IMPORTRANGE(""https://docs.google.com/spreadsheets/d/1XL5vhW3sbDhbH9Cz0tuDiY8C3ctxq1tqvaCgkFb8cCA/edit?usp=sharing"",""อุบลราชธานี!J65"")"),0)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IFERROR(__xludf.DUMMYFUNCTION("IMPORTRANGE(""https://docs.google.com/spreadsheets/d/1XL5vhW3sbDhbH9Cz0tuDiY8C3ctxq1tqvaCgkFb8cCA/edit?usp=sharing"",""อุบลราชธานี!I68"")"),50)</f>
        <v>50</v>
      </c>
      <c r="J138" s="276">
        <f ca="1">IFERROR(__xludf.DUMMYFUNCTION("IMPORTRANGE(""https://docs.google.com/spreadsheets/d/1XL5vhW3sbDhbH9Cz0tuDiY8C3ctxq1tqvaCgkFb8cCA/edit?usp=sharing"",""อุบลราชธานี!J68"")"),50)</f>
        <v>50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912850</v>
      </c>
      <c r="M140" s="158">
        <f t="shared" ca="1" si="64"/>
        <v>466100</v>
      </c>
      <c r="N140" s="158">
        <f t="shared" ca="1" si="64"/>
        <v>333544</v>
      </c>
      <c r="O140" s="157">
        <f t="shared" ref="O140:O142" ca="1" si="65">IF(L140&gt;0,N140*100/L140,0)</f>
        <v>36.538752259407353</v>
      </c>
      <c r="P140" s="157">
        <f t="shared" ref="P140:P142" ca="1" si="66">IF(M140&gt;0,N140*100/M140,0)</f>
        <v>71.560609311306592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912850</v>
      </c>
      <c r="M142" s="163">
        <f t="shared" ca="1" si="68"/>
        <v>466100</v>
      </c>
      <c r="N142" s="163">
        <f t="shared" ca="1" si="68"/>
        <v>333544</v>
      </c>
      <c r="O142" s="162">
        <f t="shared" ca="1" si="65"/>
        <v>36.538752259407353</v>
      </c>
      <c r="P142" s="162">
        <f t="shared" ca="1" si="66"/>
        <v>71.560609311306592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912850</v>
      </c>
      <c r="M144" s="176">
        <f ca="1">IFERROR(__xludf.DUMMYFUNCTION("IMPORTRANGE(""https://docs.google.com/spreadsheets/d/1Yj_ptqi66GCucihVvJfMjLAmec39IyEx_6qawtMGysU/edit?usp=sharing"",""สบก!BJ57"")"),466100)</f>
        <v>466100</v>
      </c>
      <c r="N144" s="177">
        <f ca="1">IFERROR(__xludf.DUMMYFUNCTION("IMPORTRANGE(""https://docs.google.com/spreadsheets/d/1Yj_ptqi66GCucihVvJfMjLAmec39IyEx_6qawtMGysU/edit?usp=sharing"",""สบก!BK57"")"),333544)</f>
        <v>333544</v>
      </c>
      <c r="O144" s="178">
        <f ca="1">IF(L144&gt;0,N144*100/L144,0)</f>
        <v>36.538752259407353</v>
      </c>
      <c r="P144" s="178">
        <f ca="1">IF(M144&gt;0,N144*100/M144,0)</f>
        <v>71.560609311306592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IFERROR(__xludf.DUMMYFUNCTION("IMPORTRANGE(""https://docs.google.com/spreadsheets/d/1Yj_ptqi66GCucihVvJfMjLAmec39IyEx_6qawtMGysU/edit?usp=sharing"",""สบก!BF57"")"),469000)</f>
        <v>469000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IFERROR(__xludf.DUMMYFUNCTION("IMPORTRANGE(""https://docs.google.com/spreadsheets/d/1Yj_ptqi66GCucihVvJfMjLAmec39IyEx_6qawtMGysU/edit?usp=sharing"",""สบก!BG57"")"),443850)</f>
        <v>443850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IFERROR(__xludf.DUMMYFUNCTION("IMPORTRANGE(""https://docs.google.com/spreadsheets/d/1Yj_ptqi66GCucihVvJfMjLAmec39IyEx_6qawtMGysU/edit?usp=sharing"",""สบก!BH57"")"),0)</f>
        <v>0</v>
      </c>
      <c r="M148" s="103"/>
      <c r="N148" s="93">
        <f ca="1">IFERROR(__xludf.DUMMYFUNCTION("IMPORTRANGE(""https://docs.google.com/spreadsheets/d/1Yj_ptqi66GCucihVvJfMjLAmec39IyEx_6qawtMGysU/edit?usp=sharing"",""สบก!BL57"")"),0)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IFERROR(__xludf.DUMMYFUNCTION("IMPORTRANGE(""https://docs.google.com/spreadsheets/d/1XL5vhW3sbDhbH9Cz0tuDiY8C3ctxq1tqvaCgkFb8cCA/edit?usp=sharing"",""อุบลราชธานี!I74"")"),4)</f>
        <v>4</v>
      </c>
      <c r="J149" s="284">
        <f ca="1">IFERROR(__xludf.DUMMYFUNCTION("IMPORTRANGE(""https://docs.google.com/spreadsheets/d/1XL5vhW3sbDhbH9Cz0tuDiY8C3ctxq1tqvaCgkFb8cCA/edit?usp=sharing"",""อุบลราชธานี!J74"")"),1)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IFERROR(__xludf.DUMMYFUNCTION("IMPORTRANGE(""https://docs.google.com/spreadsheets/d/1XL5vhW3sbDhbH9Cz0tuDiY8C3ctxq1tqvaCgkFb8cCA/edit?usp=sharing"",""อุบลราชธานี!J79"")"),0)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IFERROR(__xludf.DUMMYFUNCTION("IMPORTRANGE(""https://docs.google.com/spreadsheets/d/1XL5vhW3sbDhbH9Cz0tuDiY8C3ctxq1tqvaCgkFb8cCA/edit?usp=sharing"",""อุบลราชธานี!J80"")"),1)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IFERROR(__xludf.DUMMYFUNCTION("IMPORTRANGE(""https://docs.google.com/spreadsheets/d/1XL5vhW3sbDhbH9Cz0tuDiY8C3ctxq1tqvaCgkFb8cCA/edit?usp=sharing"",""อุบลราชธานี!J81"")"),1)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IFERROR(__xludf.DUMMYFUNCTION("IMPORTRANGE(""https://docs.google.com/spreadsheets/d/1XL5vhW3sbDhbH9Cz0tuDiY8C3ctxq1tqvaCgkFb8cCA/edit?usp=sharing"",""อุบลราชธานี!J82"")"),1)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IFERROR(__xludf.DUMMYFUNCTION("IMPORTRANGE(""https://docs.google.com/spreadsheets/d/1XL5vhW3sbDhbH9Cz0tuDiY8C3ctxq1tqvaCgkFb8cCA/edit?usp=sharing"",""อุบลราชธานี!I83"")"),4)</f>
        <v>4</v>
      </c>
      <c r="J158" s="198">
        <f ca="1">IFERROR(__xludf.DUMMYFUNCTION("IMPORTRANGE(""https://docs.google.com/spreadsheets/d/1XL5vhW3sbDhbH9Cz0tuDiY8C3ctxq1tqvaCgkFb8cCA/edit?usp=sharing"",""อุบลราชธานี!J83"")"),1)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IFERROR(__xludf.DUMMYFUNCTION("IMPORTRANGE(""https://docs.google.com/spreadsheets/d/1XL5vhW3sbDhbH9Cz0tuDiY8C3ctxq1tqvaCgkFb8cCA/edit?usp=sharing"",""อุบลราชธานี!J84"")"),50)</f>
        <v>50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IFERROR(__xludf.DUMMYFUNCTION("IMPORTRANGE(""https://docs.google.com/spreadsheets/d/1XL5vhW3sbDhbH9Cz0tuDiY8C3ctxq1tqvaCgkFb8cCA/edit?usp=sharing"",""อุบลราชธานี!J85"")"),50)</f>
        <v>50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IFERROR(__xludf.DUMMYFUNCTION("IMPORTRANGE(""https://docs.google.com/spreadsheets/d/1XL5vhW3sbDhbH9Cz0tuDiY8C3ctxq1tqvaCgkFb8cCA/edit?usp=sharing"",""อุบลราชธานี!J86"")"),0)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IFERROR(__xludf.DUMMYFUNCTION("IMPORTRANGE(""https://docs.google.com/spreadsheets/d/1XL5vhW3sbDhbH9Cz0tuDiY8C3ctxq1tqvaCgkFb8cCA/edit?usp=sharing"",""อุบลราชธานี!J87"")"),0)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IFERROR(__xludf.DUMMYFUNCTION("IMPORTRANGE(""https://docs.google.com/spreadsheets/d/1XL5vhW3sbDhbH9Cz0tuDiY8C3ctxq1tqvaCgkFb8cCA/edit?usp=sharing"",""อุบลราชธานี!J88"")"),0)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IFERROR(__xludf.DUMMYFUNCTION("IMPORTRANGE(""https://docs.google.com/spreadsheets/d/1XL5vhW3sbDhbH9Cz0tuDiY8C3ctxq1tqvaCgkFb8cCA/edit?usp=sharing"",""อุบลราชธานี!I89"")"),4)</f>
        <v>4</v>
      </c>
      <c r="J164" s="292">
        <f ca="1">IFERROR(__xludf.DUMMYFUNCTION("IMPORTRANGE(""https://docs.google.com/spreadsheets/d/1XL5vhW3sbDhbH9Cz0tuDiY8C3ctxq1tqvaCgkFb8cCA/edit?usp=sharing"",""อุบลราชธานี!J89"")"),0)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IFERROR(__xludf.DUMMYFUNCTION("IMPORTRANGE(""https://docs.google.com/spreadsheets/d/1XL5vhW3sbDhbH9Cz0tuDiY8C3ctxq1tqvaCgkFb8cCA/edit?usp=sharing"",""อุบลราชธานี!J94"")"),0)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IFERROR(__xludf.DUMMYFUNCTION("IMPORTRANGE(""https://docs.google.com/spreadsheets/d/1XL5vhW3sbDhbH9Cz0tuDiY8C3ctxq1tqvaCgkFb8cCA/edit?usp=sharing"",""อุบลราชธานี!J95"")"),1)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IFERROR(__xludf.DUMMYFUNCTION("IMPORTRANGE(""https://docs.google.com/spreadsheets/d/1XL5vhW3sbDhbH9Cz0tuDiY8C3ctxq1tqvaCgkFb8cCA/edit?usp=sharing"",""อุบลราชธานี!J96"")"),1)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IFERROR(__xludf.DUMMYFUNCTION("IMPORTRANGE(""https://docs.google.com/spreadsheets/d/1XL5vhW3sbDhbH9Cz0tuDiY8C3ctxq1tqvaCgkFb8cCA/edit?usp=sharing"",""อุบลราชธานี!J97"")"),0)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IFERROR(__xludf.DUMMYFUNCTION("IMPORTRANGE(""https://docs.google.com/spreadsheets/d/1XL5vhW3sbDhbH9Cz0tuDiY8C3ctxq1tqvaCgkFb8cCA/edit?usp=sharing"",""อุบลราชธานี!I98"")"),4)</f>
        <v>4</v>
      </c>
      <c r="J173" s="198">
        <f ca="1">IFERROR(__xludf.DUMMYFUNCTION("IMPORTRANGE(""https://docs.google.com/spreadsheets/d/1XL5vhW3sbDhbH9Cz0tuDiY8C3ctxq1tqvaCgkFb8cCA/edit?usp=sharing"",""อุบลราชธานี!J98"")"),0)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IFERROR(__xludf.DUMMYFUNCTION("IMPORTRANGE(""https://docs.google.com/spreadsheets/d/1XL5vhW3sbDhbH9Cz0tuDiY8C3ctxq1tqvaCgkFb8cCA/edit?usp=sharing"",""อุบลราชธานี!J99"")"),0)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IFERROR(__xludf.DUMMYFUNCTION("IMPORTRANGE(""https://docs.google.com/spreadsheets/d/1XL5vhW3sbDhbH9Cz0tuDiY8C3ctxq1tqvaCgkFb8cCA/edit?usp=sharing"",""อุบลราชธานี!J100"")"),0)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IFERROR(__xludf.DUMMYFUNCTION("IMPORTRANGE(""https://docs.google.com/spreadsheets/d/1XL5vhW3sbDhbH9Cz0tuDiY8C3ctxq1tqvaCgkFb8cCA/edit?usp=sharing"",""อุบลราชธานี!I101"")"),2)</f>
        <v>2</v>
      </c>
      <c r="J176" s="292">
        <f ca="1">IFERROR(__xludf.DUMMYFUNCTION("IMPORTRANGE(""https://docs.google.com/spreadsheets/d/1XL5vhW3sbDhbH9Cz0tuDiY8C3ctxq1tqvaCgkFb8cCA/edit?usp=sharing"",""อุบลราชธานี!J101"")"),0)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IFERROR(__xludf.DUMMYFUNCTION("IMPORTRANGE(""https://docs.google.com/spreadsheets/d/1XL5vhW3sbDhbH9Cz0tuDiY8C3ctxq1tqvaCgkFb8cCA/edit?usp=sharing"",""อุบลราชธานี!J106"")"),0)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IFERROR(__xludf.DUMMYFUNCTION("IMPORTRANGE(""https://docs.google.com/spreadsheets/d/1XL5vhW3sbDhbH9Cz0tuDiY8C3ctxq1tqvaCgkFb8cCA/edit?usp=sharing"",""อุบลราชธานี!J107"")"),1)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IFERROR(__xludf.DUMMYFUNCTION("IMPORTRANGE(""https://docs.google.com/spreadsheets/d/1XL5vhW3sbDhbH9Cz0tuDiY8C3ctxq1tqvaCgkFb8cCA/edit?usp=sharing"",""อุบลราชธานี!J108"")"),1)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IFERROR(__xludf.DUMMYFUNCTION("IMPORTRANGE(""https://docs.google.com/spreadsheets/d/1XL5vhW3sbDhbH9Cz0tuDiY8C3ctxq1tqvaCgkFb8cCA/edit?usp=sharing"",""อุบลราชธานี!J109"")"),0)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IFERROR(__xludf.DUMMYFUNCTION("IMPORTRANGE(""https://docs.google.com/spreadsheets/d/1XL5vhW3sbDhbH9Cz0tuDiY8C3ctxq1tqvaCgkFb8cCA/edit?usp=sharing"",""อุบลราชธานี!I110"")"),2)</f>
        <v>2</v>
      </c>
      <c r="J185" s="213">
        <f ca="1">IFERROR(__xludf.DUMMYFUNCTION("IMPORTRANGE(""https://docs.google.com/spreadsheets/d/1XL5vhW3sbDhbH9Cz0tuDiY8C3ctxq1tqvaCgkFb8cCA/edit?usp=sharing"",""อุบลราชธานี!J110"")"),0)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IFERROR(__xludf.DUMMYFUNCTION("IMPORTRANGE(""https://docs.google.com/spreadsheets/d/1XL5vhW3sbDhbH9Cz0tuDiY8C3ctxq1tqvaCgkFb8cCA/edit?usp=sharing"",""อุบลราชธานี!I111"")"),2)</f>
        <v>2</v>
      </c>
      <c r="J186" s="213">
        <f ca="1">IFERROR(__xludf.DUMMYFUNCTION("IMPORTRANGE(""https://docs.google.com/spreadsheets/d/1XL5vhW3sbDhbH9Cz0tuDiY8C3ctxq1tqvaCgkFb8cCA/edit?usp=sharing"",""อุบลราชธานี!J111"")"),0)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IFERROR(__xludf.DUMMYFUNCTION("IMPORTRANGE(""https://docs.google.com/spreadsheets/d/1XL5vhW3sbDhbH9Cz0tuDiY8C3ctxq1tqvaCgkFb8cCA/edit?usp=sharing"",""อุบลราชธานี!J112"")"),0)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IFERROR(__xludf.DUMMYFUNCTION("IMPORTRANGE(""https://docs.google.com/spreadsheets/d/1XL5vhW3sbDhbH9Cz0tuDiY8C3ctxq1tqvaCgkFb8cCA/edit?usp=sharing"",""อุบลราชธานี!J113"")"),0)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92">
        <f ca="1">IFERROR(__xludf.DUMMYFUNCTION("IMPORTRANGE(""https://docs.google.com/spreadsheets/d/1XL5vhW3sbDhbH9Cz0tuDiY8C3ctxq1tqvaCgkFb8cCA/edit?usp=sharing"",""อุบลราชธานี!J114"")"),0)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IFERROR(__xludf.DUMMYFUNCTION("IMPORTRANGE(""https://docs.google.com/spreadsheets/d/1XL5vhW3sbDhbH9Cz0tuDiY8C3ctxq1tqvaCgkFb8cCA/edit?usp=sharing"",""อุบลราชธานี!J119"")"),0)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IFERROR(__xludf.DUMMYFUNCTION("IMPORTRANGE(""https://docs.google.com/spreadsheets/d/1XL5vhW3sbDhbH9Cz0tuDiY8C3ctxq1tqvaCgkFb8cCA/edit?usp=sharing"",""อุบลราชธานี!J120"")"),1)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IFERROR(__xludf.DUMMYFUNCTION("IMPORTRANGE(""https://docs.google.com/spreadsheets/d/1XL5vhW3sbDhbH9Cz0tuDiY8C3ctxq1tqvaCgkFb8cCA/edit?usp=sharing"",""อุบลราชธานี!J121"")"),1)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IFERROR(__xludf.DUMMYFUNCTION("IMPORTRANGE(""https://docs.google.com/spreadsheets/d/1XL5vhW3sbDhbH9Cz0tuDiY8C3ctxq1tqvaCgkFb8cCA/edit?usp=sharing"",""อุบลราชธานี!J122"")"),0)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98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98">
        <f ca="1">IFERROR(__xludf.DUMMYFUNCTION("IMPORTRANGE(""https://docs.google.com/spreadsheets/d/1XL5vhW3sbDhbH9Cz0tuDiY8C3ctxq1tqvaCgkFb8cCA/edit?usp=sharing"",""อุบลราชธานี!J125"")"),0)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IFERROR(__xludf.DUMMYFUNCTION("IMPORTRANGE(""https://docs.google.com/spreadsheets/d/1XL5vhW3sbDhbH9Cz0tuDiY8C3ctxq1tqvaCgkFb8cCA/edit?usp=sharing"",""อุบลราชธานี!I126"")"),0)</f>
        <v>0</v>
      </c>
      <c r="J201" s="198">
        <f ca="1">IFERROR(__xludf.DUMMYFUNCTION("IMPORTRANGE(""https://docs.google.com/spreadsheets/d/1XL5vhW3sbDhbH9Cz0tuDiY8C3ctxq1tqvaCgkFb8cCA/edit?usp=sharing"",""อุบลราชธานี!J126"")"),0)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IFERROR(__xludf.DUMMYFUNCTION("IMPORTRANGE(""https://docs.google.com/spreadsheets/d/1XL5vhW3sbDhbH9Cz0tuDiY8C3ctxq1tqvaCgkFb8cCA/edit?usp=sharing"",""อุบลราชธานี!J127"")"),0)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IFERROR(__xludf.DUMMYFUNCTION("IMPORTRANGE(""https://docs.google.com/spreadsheets/d/1XL5vhW3sbDhbH9Cz0tuDiY8C3ctxq1tqvaCgkFb8cCA/edit?usp=sharing"",""อุบลราชธานี!J128"")"),0)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IFERROR(__xludf.DUMMYFUNCTION("IMPORTRANGE(""https://docs.google.com/spreadsheets/d/1XL5vhW3sbDhbH9Cz0tuDiY8C3ctxq1tqvaCgkFb8cCA/edit?usp=sharing"",""อุบลราชธานี!I129"")"),50)</f>
        <v>50</v>
      </c>
      <c r="J204" s="292">
        <f ca="1">IFERROR(__xludf.DUMMYFUNCTION("IMPORTRANGE(""https://docs.google.com/spreadsheets/d/1XL5vhW3sbDhbH9Cz0tuDiY8C3ctxq1tqvaCgkFb8cCA/edit?usp=sharing"",""อุบลราชธานี!J129"")"),50)</f>
        <v>50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IFERROR(__xludf.DUMMYFUNCTION("IMPORTRANGE(""https://docs.google.com/spreadsheets/d/1XL5vhW3sbDhbH9Cz0tuDiY8C3ctxq1tqvaCgkFb8cCA/edit?usp=sharing"",""อุบลราชธานี!J134"")"),0)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IFERROR(__xludf.DUMMYFUNCTION("IMPORTRANGE(""https://docs.google.com/spreadsheets/d/1XL5vhW3sbDhbH9Cz0tuDiY8C3ctxq1tqvaCgkFb8cCA/edit?usp=sharing"",""อุบลราชธานี!J135"")"),1)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IFERROR(__xludf.DUMMYFUNCTION("IMPORTRANGE(""https://docs.google.com/spreadsheets/d/1XL5vhW3sbDhbH9Cz0tuDiY8C3ctxq1tqvaCgkFb8cCA/edit?usp=sharing"",""อุบลราชธานี!J136"")"),1)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IFERROR(__xludf.DUMMYFUNCTION("IMPORTRANGE(""https://docs.google.com/spreadsheets/d/1XL5vhW3sbDhbH9Cz0tuDiY8C3ctxq1tqvaCgkFb8cCA/edit?usp=sharing"",""อุบลราชธานี!J137"")"),1)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IFERROR(__xludf.DUMMYFUNCTION("IMPORTRANGE(""https://docs.google.com/spreadsheets/d/1XL5vhW3sbDhbH9Cz0tuDiY8C3ctxq1tqvaCgkFb8cCA/edit?usp=sharing"",""อุบลราชธานี!I138"")"),50)</f>
        <v>50</v>
      </c>
      <c r="J213" s="213">
        <f ca="1">IFERROR(__xludf.DUMMYFUNCTION("IMPORTRANGE(""https://docs.google.com/spreadsheets/d/1XL5vhW3sbDhbH9Cz0tuDiY8C3ctxq1tqvaCgkFb8cCA/edit?usp=sharing"",""อุบลราชธานี!J138"")"),50)</f>
        <v>50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IFERROR(__xludf.DUMMYFUNCTION("IMPORTRANGE(""https://docs.google.com/spreadsheets/d/1XL5vhW3sbDhbH9Cz0tuDiY8C3ctxq1tqvaCgkFb8cCA/edit?usp=sharing"",""อุบลราชธานี!I140"")"),0)</f>
        <v>0</v>
      </c>
      <c r="J215" s="213">
        <f ca="1">IFERROR(__xludf.DUMMYFUNCTION("IMPORTRANGE(""https://docs.google.com/spreadsheets/d/1XL5vhW3sbDhbH9Cz0tuDiY8C3ctxq1tqvaCgkFb8cCA/edit?usp=sharing"",""อุบลราชธานี!J140"")"),0)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IFERROR(__xludf.DUMMYFUNCTION("IMPORTRANGE(""https://docs.google.com/spreadsheets/d/1XL5vhW3sbDhbH9Cz0tuDiY8C3ctxq1tqvaCgkFb8cCA/edit?usp=sharing"",""อุบลราชธานี!I141"")"),15)</f>
        <v>15</v>
      </c>
      <c r="J216" s="213">
        <f ca="1">IFERROR(__xludf.DUMMYFUNCTION("IMPORTRANGE(""https://docs.google.com/spreadsheets/d/1XL5vhW3sbDhbH9Cz0tuDiY8C3ctxq1tqvaCgkFb8cCA/edit?usp=sharing"",""อุบลราชธานี!J141"")"),0)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IFERROR(__xludf.DUMMYFUNCTION("IMPORTRANGE(""https://docs.google.com/spreadsheets/d/1XL5vhW3sbDhbH9Cz0tuDiY8C3ctxq1tqvaCgkFb8cCA/edit?usp=sharing"",""อุบลราชธานี!J142"")"),0)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IFERROR(__xludf.DUMMYFUNCTION("IMPORTRANGE(""https://docs.google.com/spreadsheets/d/1XL5vhW3sbDhbH9Cz0tuDiY8C3ctxq1tqvaCgkFb8cCA/edit?usp=sharing"",""อุบลราชธานี!J143"")"),0)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IFERROR(__xludf.DUMMYFUNCTION("IMPORTRANGE(""https://docs.google.com/spreadsheets/d/1XL5vhW3sbDhbH9Cz0tuDiY8C3ctxq1tqvaCgkFb8cCA/edit?usp=sharing"",""อุบลราชธานี!I144"")"),15)</f>
        <v>15</v>
      </c>
      <c r="J219" s="276">
        <f ca="1">IFERROR(__xludf.DUMMYFUNCTION("IMPORTRANGE(""https://docs.google.com/spreadsheets/d/1XL5vhW3sbDhbH9Cz0tuDiY8C3ctxq1tqvaCgkFb8cCA/edit?usp=sharing"",""อุบลราชธานี!J144"")"),0)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IFERROR(__xludf.DUMMYFUNCTION("IMPORTRANGE(""https://docs.google.com/spreadsheets/d/1Yj_ptqi66GCucihVvJfMjLAmec39IyEx_6qawtMGysU/edit?usp=sharing"",""สบก!BS57"")"),21125)</f>
        <v>21125</v>
      </c>
      <c r="N224" s="177">
        <f ca="1">IFERROR(__xludf.DUMMYFUNCTION("IMPORTRANGE(""https://docs.google.com/spreadsheets/d/1Yj_ptqi66GCucihVvJfMjLAmec39IyEx_6qawtMGysU/edit?usp=sharing"",""สบก!BT57"")"),0)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IFERROR(__xludf.DUMMYFUNCTION("IMPORTRANGE(""https://docs.google.com/spreadsheets/d/1Yj_ptqi66GCucihVvJfMjLAmec39IyEx_6qawtMGysU/edit?usp=sharing"",""สบก!BO57"")"),0)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IFERROR(__xludf.DUMMYFUNCTION("IMPORTRANGE(""https://docs.google.com/spreadsheets/d/1Yj_ptqi66GCucihVvJfMjLAmec39IyEx_6qawtMGysU/edit?usp=sharing"",""สบก!BP57"")"),21125)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IFERROR(__xludf.DUMMYFUNCTION("IMPORTRANGE(""https://docs.google.com/spreadsheets/d/1Yj_ptqi66GCucihVvJfMjLAmec39IyEx_6qawtMGysU/edit?usp=sharing"",""สบก!BQ57"")"),0)</f>
        <v>0</v>
      </c>
      <c r="M228" s="103"/>
      <c r="N228" s="93">
        <f ca="1">IFERROR(__xludf.DUMMYFUNCTION("IMPORTRANGE(""https://docs.google.com/spreadsheets/d/1Yj_ptqi66GCucihVvJfMjLAmec39IyEx_6qawtMGysU/edit?usp=sharing"",""สบก!BU57"")"),0)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IFERROR(__xludf.DUMMYFUNCTION("IMPORTRANGE(""https://docs.google.com/spreadsheets/d/1XL5vhW3sbDhbH9Cz0tuDiY8C3ctxq1tqvaCgkFb8cCA/edit?usp=sharing"",""อุบลราชธานี!I149"")"),15)</f>
        <v>15</v>
      </c>
      <c r="J229" s="276">
        <f ca="1">IFERROR(__xludf.DUMMYFUNCTION("IMPORTRANGE(""https://docs.google.com/spreadsheets/d/1XL5vhW3sbDhbH9Cz0tuDiY8C3ctxq1tqvaCgkFb8cCA/edit?usp=sharing"",""อุบลราชธานี!J149"")"),0)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IFERROR(__xludf.DUMMYFUNCTION("IMPORTRANGE(""https://docs.google.com/spreadsheets/d/1XL5vhW3sbDhbH9Cz0tuDiY8C3ctxq1tqvaCgkFb8cCA/edit?usp=sharing"",""อุบลราชธานี!J151"")"),0)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IFERROR(__xludf.DUMMYFUNCTION("IMPORTRANGE(""https://docs.google.com/spreadsheets/d/1XL5vhW3sbDhbH9Cz0tuDiY8C3ctxq1tqvaCgkFb8cCA/edit?usp=sharing"",""อุบลราชธานี!J152"")"),1)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IFERROR(__xludf.DUMMYFUNCTION("IMPORTRANGE(""https://docs.google.com/spreadsheets/d/1XL5vhW3sbDhbH9Cz0tuDiY8C3ctxq1tqvaCgkFb8cCA/edit?usp=sharing"",""อุบลราชธานี!J153"")"),1)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IFERROR(__xludf.DUMMYFUNCTION("IMPORTRANGE(""https://docs.google.com/spreadsheets/d/1XL5vhW3sbDhbH9Cz0tuDiY8C3ctxq1tqvaCgkFb8cCA/edit?usp=sharing"",""อุบลราชธานี!J154"")"),0)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IFERROR(__xludf.DUMMYFUNCTION("IMPORTRANGE(""https://docs.google.com/spreadsheets/d/1XL5vhW3sbDhbH9Cz0tuDiY8C3ctxq1tqvaCgkFb8cCA/edit?usp=sharing"",""อุบลราชธานี!I155"")"),15)</f>
        <v>15</v>
      </c>
      <c r="J235" s="198">
        <f ca="1">IFERROR(__xludf.DUMMYFUNCTION("IMPORTRANGE(""https://docs.google.com/spreadsheets/d/1XL5vhW3sbDhbH9Cz0tuDiY8C3ctxq1tqvaCgkFb8cCA/edit?usp=sharing"",""อุบลราชธานี!J155"")"),0)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IFERROR(__xludf.DUMMYFUNCTION("IMPORTRANGE(""https://docs.google.com/spreadsheets/d/1XL5vhW3sbDhbH9Cz0tuDiY8C3ctxq1tqvaCgkFb8cCA/edit?usp=sharing"",""อุบลราชธานี!J156"")"),0)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IFERROR(__xludf.DUMMYFUNCTION("IMPORTRANGE(""https://docs.google.com/spreadsheets/d/1XL5vhW3sbDhbH9Cz0tuDiY8C3ctxq1tqvaCgkFb8cCA/edit?usp=sharing"",""อุบลราชธานี!J157"")"),0)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IFERROR(__xludf.DUMMYFUNCTION("IMPORTRANGE(""https://docs.google.com/spreadsheets/d/1XL5vhW3sbDhbH9Cz0tuDiY8C3ctxq1tqvaCgkFb8cCA/edit?usp=sharing"",""อุบลราชธานี!I158"")"),0)</f>
        <v>0</v>
      </c>
      <c r="J238" s="276">
        <f ca="1">IFERROR(__xludf.DUMMYFUNCTION("IMPORTRANGE(""https://docs.google.com/spreadsheets/d/1XL5vhW3sbDhbH9Cz0tuDiY8C3ctxq1tqvaCgkFb8cCA/edit?usp=sharing"",""อุบลราชธานี!J158"")"),0)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IFERROR(__xludf.DUMMYFUNCTION("IMPORTRANGE(""https://docs.google.com/spreadsheets/d/1XL5vhW3sbDhbH9Cz0tuDiY8C3ctxq1tqvaCgkFb8cCA/edit?usp=sharing"",""อุบลราชธานี!J159"")"),"")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IFERROR(__xludf.DUMMYFUNCTION("IMPORTRANGE(""https://docs.google.com/spreadsheets/d/1XL5vhW3sbDhbH9Cz0tuDiY8C3ctxq1tqvaCgkFb8cCA/edit?usp=sharing"",""อุบลราชธานี!J161"")"),0)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IFERROR(__xludf.DUMMYFUNCTION("IMPORTRANGE(""https://docs.google.com/spreadsheets/d/1XL5vhW3sbDhbH9Cz0tuDiY8C3ctxq1tqvaCgkFb8cCA/edit?usp=sharing"",""อุบลราชธานี!J162"")"),0)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IFERROR(__xludf.DUMMYFUNCTION("IMPORTRANGE(""https://docs.google.com/spreadsheets/d/1XL5vhW3sbDhbH9Cz0tuDiY8C3ctxq1tqvaCgkFb8cCA/edit?usp=sharing"",""อุบลราชธานี!J163"")"),0)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IFERROR(__xludf.DUMMYFUNCTION("IMPORTRANGE(""https://docs.google.com/spreadsheets/d/1XL5vhW3sbDhbH9Cz0tuDiY8C3ctxq1tqvaCgkFb8cCA/edit?usp=sharing"",""อุบลราชธานี!I164"")"),0)</f>
        <v>0</v>
      </c>
      <c r="J244" s="197">
        <f ca="1">IFERROR(__xludf.DUMMYFUNCTION("IMPORTRANGE(""https://docs.google.com/spreadsheets/d/1XL5vhW3sbDhbH9Cz0tuDiY8C3ctxq1tqvaCgkFb8cCA/edit?usp=sharing"",""อุบลราชธานี!J164"")"),0)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IFERROR(__xludf.DUMMYFUNCTION("IMPORTRANGE(""https://docs.google.com/spreadsheets/d/1XL5vhW3sbDhbH9Cz0tuDiY8C3ctxq1tqvaCgkFb8cCA/edit?usp=sharing"",""อุบลราชธานี!J165"")"),0)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IFERROR(__xludf.DUMMYFUNCTION("IMPORTRANGE(""https://docs.google.com/spreadsheets/d/1XL5vhW3sbDhbH9Cz0tuDiY8C3ctxq1tqvaCgkFb8cCA/edit?usp=sharing"",""อุบลราชธานี!J166"")"),0)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IFERROR(__xludf.DUMMYFUNCTION("IMPORTRANGE(""https://docs.google.com/spreadsheets/d/1XL5vhW3sbDhbH9Cz0tuDiY8C3ctxq1tqvaCgkFb8cCA/edit?usp=sharing"",""อุบลราชธานี!I169"")"),25)</f>
        <v>25</v>
      </c>
      <c r="J249" s="324">
        <f ca="1">IFERROR(__xludf.DUMMYFUNCTION("IMPORTRANGE(""https://docs.google.com/spreadsheets/d/1XL5vhW3sbDhbH9Cz0tuDiY8C3ctxq1tqvaCgkFb8cCA/edit?usp=sharing"",""อุบลราชธานี!J169"")"),25)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38018</v>
      </c>
      <c r="O250" s="157">
        <f t="shared" ref="O250:O252" ca="1" si="78">IF(L250&gt;0,N250*100/L250,0)</f>
        <v>42.716853932584272</v>
      </c>
      <c r="P250" s="157">
        <f t="shared" ref="P250:P252" ca="1" si="79">IF(M250&gt;0,N250*100/M250,0)</f>
        <v>89.454117647058823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38018</v>
      </c>
      <c r="O252" s="162">
        <f t="shared" ca="1" si="78"/>
        <v>42.716853932584272</v>
      </c>
      <c r="P252" s="162">
        <f t="shared" ca="1" si="79"/>
        <v>89.454117647058823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IFERROR(__xludf.DUMMYFUNCTION("IMPORTRANGE(""https://docs.google.com/spreadsheets/d/1Yj_ptqi66GCucihVvJfMjLAmec39IyEx_6qawtMGysU/edit?usp=sharing"",""สบก!CB57"")"),42500)</f>
        <v>42500</v>
      </c>
      <c r="N254" s="177">
        <f ca="1">IFERROR(__xludf.DUMMYFUNCTION("IMPORTRANGE(""https://docs.google.com/spreadsheets/d/1Yj_ptqi66GCucihVvJfMjLAmec39IyEx_6qawtMGysU/edit?usp=sharing"",""สบก!CC57"")"),38018)</f>
        <v>38018</v>
      </c>
      <c r="O254" s="178">
        <f ca="1">IF(L254&gt;0,N254*100/L254,0)</f>
        <v>42.716853932584272</v>
      </c>
      <c r="P254" s="178">
        <f ca="1">IF(M254&gt;0,N254*100/M254,0)</f>
        <v>89.454117647058823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IFERROR(__xludf.DUMMYFUNCTION("IMPORTRANGE(""https://docs.google.com/spreadsheets/d/1Yj_ptqi66GCucihVvJfMjLAmec39IyEx_6qawtMGysU/edit?usp=sharing"",""สบก!BX57"")"),0)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IFERROR(__xludf.DUMMYFUNCTION("IMPORTRANGE(""https://docs.google.com/spreadsheets/d/1Yj_ptqi66GCucihVvJfMjLAmec39IyEx_6qawtMGysU/edit?usp=sharing"",""สบก!BY57"")"),89000)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IFERROR(__xludf.DUMMYFUNCTION("IMPORTRANGE(""https://docs.google.com/spreadsheets/d/1Yj_ptqi66GCucihVvJfMjLAmec39IyEx_6qawtMGysU/edit?usp=sharing"",""สบก!BZ57"")"),0)</f>
        <v>0</v>
      </c>
      <c r="M258" s="103"/>
      <c r="N258" s="93">
        <f ca="1">IFERROR(__xludf.DUMMYFUNCTION("IMPORTRANGE(""https://docs.google.com/spreadsheets/d/1Yj_ptqi66GCucihVvJfMjLAmec39IyEx_6qawtMGysU/edit?usp=sharing"",""สบก!CD57"")"),0)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IFERROR(__xludf.DUMMYFUNCTION("IMPORTRANGE(""https://docs.google.com/spreadsheets/d/1XL5vhW3sbDhbH9Cz0tuDiY8C3ctxq1tqvaCgkFb8cCA/edit?usp=sharing"",""อุบลราชธานี!J175"")"),0)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IFERROR(__xludf.DUMMYFUNCTION("IMPORTRANGE(""https://docs.google.com/spreadsheets/d/1XL5vhW3sbDhbH9Cz0tuDiY8C3ctxq1tqvaCgkFb8cCA/edit?usp=sharing"",""อุบลราชธานี!J176"")"),1)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IFERROR(__xludf.DUMMYFUNCTION("IMPORTRANGE(""https://docs.google.com/spreadsheets/d/1XL5vhW3sbDhbH9Cz0tuDiY8C3ctxq1tqvaCgkFb8cCA/edit?usp=sharing"",""อุบลราชธานี!J177"")"),1)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IFERROR(__xludf.DUMMYFUNCTION("IMPORTRANGE(""https://docs.google.com/spreadsheets/d/1XL5vhW3sbDhbH9Cz0tuDiY8C3ctxq1tqvaCgkFb8cCA/edit?usp=sharing"",""อุบลราชธานี!J178"")"),1)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IFERROR(__xludf.DUMMYFUNCTION("IMPORTRANGE(""https://docs.google.com/spreadsheets/d/1XL5vhW3sbDhbH9Cz0tuDiY8C3ctxq1tqvaCgkFb8cCA/edit?usp=sharing"",""อุบลราชธานี!I179"")"),1)</f>
        <v>1</v>
      </c>
      <c r="J264" s="198">
        <f ca="1">IFERROR(__xludf.DUMMYFUNCTION("IMPORTRANGE(""https://docs.google.com/spreadsheets/d/1XL5vhW3sbDhbH9Cz0tuDiY8C3ctxq1tqvaCgkFb8cCA/edit?usp=sharing"",""อุบลราชธานี!J179"")"),1)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IFERROR(__xludf.DUMMYFUNCTION("IMPORTRANGE(""https://docs.google.com/spreadsheets/d/1XL5vhW3sbDhbH9Cz0tuDiY8C3ctxq1tqvaCgkFb8cCA/edit?usp=sharing"",""อุบลราชธานี!I180"")"),25)</f>
        <v>25</v>
      </c>
      <c r="J265" s="198">
        <f ca="1">IFERROR(__xludf.DUMMYFUNCTION("IMPORTRANGE(""https://docs.google.com/spreadsheets/d/1XL5vhW3sbDhbH9Cz0tuDiY8C3ctxq1tqvaCgkFb8cCA/edit?usp=sharing"",""อุบลราชธานี!J180"")"),25)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IFERROR(__xludf.DUMMYFUNCTION("IMPORTRANGE(""https://docs.google.com/spreadsheets/d/1XL5vhW3sbDhbH9Cz0tuDiY8C3ctxq1tqvaCgkFb8cCA/edit?usp=sharing"",""อุบลราชธานี!I181"")"),25)</f>
        <v>25</v>
      </c>
      <c r="J266" s="198">
        <f ca="1">IFERROR(__xludf.DUMMYFUNCTION("IMPORTRANGE(""https://docs.google.com/spreadsheets/d/1XL5vhW3sbDhbH9Cz0tuDiY8C3ctxq1tqvaCgkFb8cCA/edit?usp=sharing"",""อุบลราชธานี!J181"")"),0)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IFERROR(__xludf.DUMMYFUNCTION("IMPORTRANGE(""https://docs.google.com/spreadsheets/d/1XL5vhW3sbDhbH9Cz0tuDiY8C3ctxq1tqvaCgkFb8cCA/edit?usp=sharing"",""อุบลราชธานี!I182"")"),1)</f>
        <v>1</v>
      </c>
      <c r="J267" s="198">
        <f ca="1">IFERROR(__xludf.DUMMYFUNCTION("IMPORTRANGE(""https://docs.google.com/spreadsheets/d/1XL5vhW3sbDhbH9Cz0tuDiY8C3ctxq1tqvaCgkFb8cCA/edit?usp=sharing"",""อุบลราชธานี!J182"")"),1)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IFERROR(__xludf.DUMMYFUNCTION("IMPORTRANGE(""https://docs.google.com/spreadsheets/d/1XL5vhW3sbDhbH9Cz0tuDiY8C3ctxq1tqvaCgkFb8cCA/edit?usp=sharing"",""อุบลราชธานี!J183"")"),0)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IFERROR(__xludf.DUMMYFUNCTION("IMPORTRANGE(""https://docs.google.com/spreadsheets/d/1XL5vhW3sbDhbH9Cz0tuDiY8C3ctxq1tqvaCgkFb8cCA/edit?usp=sharing"",""อุบลราชธานี!J184"")"),0)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IFERROR(__xludf.DUMMYFUNCTION("IMPORTRANGE(""https://docs.google.com/spreadsheets/d/1XL5vhW3sbDhbH9Cz0tuDiY8C3ctxq1tqvaCgkFb8cCA/edit?usp=sharing"",""อุบลราชธานี!I185"")"),20)</f>
        <v>20</v>
      </c>
      <c r="J270" s="324">
        <f ca="1">IFERROR(__xludf.DUMMYFUNCTION("IMPORTRANGE(""https://docs.google.com/spreadsheets/d/1XL5vhW3sbDhbH9Cz0tuDiY8C3ctxq1tqvaCgkFb8cCA/edit?usp=sharing"",""อุบลราชธานี!J185"")"),20)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52270</v>
      </c>
      <c r="O271" s="157">
        <f t="shared" ref="O271:O273" ca="1" si="84">IF(L271&gt;0,N271*100/L271,0)</f>
        <v>28.46949891067538</v>
      </c>
      <c r="P271" s="157">
        <f t="shared" ref="P271:P273" ca="1" si="85">IF(M271&gt;0,N271*100/M271,0)</f>
        <v>56.204301075268816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52270</v>
      </c>
      <c r="O273" s="162">
        <f t="shared" ca="1" si="84"/>
        <v>28.46949891067538</v>
      </c>
      <c r="P273" s="162">
        <f t="shared" ca="1" si="85"/>
        <v>56.204301075268816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IFERROR(__xludf.DUMMYFUNCTION("IMPORTRANGE(""https://docs.google.com/spreadsheets/d/1Yj_ptqi66GCucihVvJfMjLAmec39IyEx_6qawtMGysU/edit?usp=sharing"",""สบก!CK57"")"),93000)</f>
        <v>93000</v>
      </c>
      <c r="N275" s="177">
        <f ca="1">IFERROR(__xludf.DUMMYFUNCTION("IMPORTRANGE(""https://docs.google.com/spreadsheets/d/1Yj_ptqi66GCucihVvJfMjLAmec39IyEx_6qawtMGysU/edit?usp=sharing"",""สบก!CL57"")"),52270)</f>
        <v>52270</v>
      </c>
      <c r="O275" s="178">
        <f ca="1">IF(L275&gt;0,N275*100/L275,0)</f>
        <v>28.46949891067538</v>
      </c>
      <c r="P275" s="178">
        <f ca="1">IF(M275&gt;0,N275*100/M275,0)</f>
        <v>56.204301075268816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IFERROR(__xludf.DUMMYFUNCTION("IMPORTRANGE(""https://docs.google.com/spreadsheets/d/1Yj_ptqi66GCucihVvJfMjLAmec39IyEx_6qawtMGysU/edit?usp=sharing"",""สบก!CG57"")"),0)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IFERROR(__xludf.DUMMYFUNCTION("IMPORTRANGE(""https://docs.google.com/spreadsheets/d/1Yj_ptqi66GCucihVvJfMjLAmec39IyEx_6qawtMGysU/edit?usp=sharing"",""สบก!CH57"")"),183600)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IFERROR(__xludf.DUMMYFUNCTION("IMPORTRANGE(""https://docs.google.com/spreadsheets/d/1Yj_ptqi66GCucihVvJfMjLAmec39IyEx_6qawtMGysU/edit?usp=sharing"",""สบก!CI57"")"),0)</f>
        <v>0</v>
      </c>
      <c r="M279" s="103"/>
      <c r="N279" s="93">
        <f ca="1">IFERROR(__xludf.DUMMYFUNCTION("IMPORTRANGE(""https://docs.google.com/spreadsheets/d/1Yj_ptqi66GCucihVvJfMjLAmec39IyEx_6qawtMGysU/edit?usp=sharing"",""สบก!CM57"")"),0)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IFERROR(__xludf.DUMMYFUNCTION("IMPORTRANGE(""https://docs.google.com/spreadsheets/d/1XL5vhW3sbDhbH9Cz0tuDiY8C3ctxq1tqvaCgkFb8cCA/edit?usp=sharing"",""อุบลราชธานี!J191"")"),0)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IFERROR(__xludf.DUMMYFUNCTION("IMPORTRANGE(""https://docs.google.com/spreadsheets/d/1XL5vhW3sbDhbH9Cz0tuDiY8C3ctxq1tqvaCgkFb8cCA/edit?usp=sharing"",""อุบลราชธานี!J192"")"),1)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IFERROR(__xludf.DUMMYFUNCTION("IMPORTRANGE(""https://docs.google.com/spreadsheets/d/1XL5vhW3sbDhbH9Cz0tuDiY8C3ctxq1tqvaCgkFb8cCA/edit?usp=sharing"",""อุบลราชธานี!J193"")"),1)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IFERROR(__xludf.DUMMYFUNCTION("IMPORTRANGE(""https://docs.google.com/spreadsheets/d/1XL5vhW3sbDhbH9Cz0tuDiY8C3ctxq1tqvaCgkFb8cCA/edit?usp=sharing"",""อุบลราชธานี!J194"")"),1)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IFERROR(__xludf.DUMMYFUNCTION("IMPORTRANGE(""https://docs.google.com/spreadsheets/d/1XL5vhW3sbDhbH9Cz0tuDiY8C3ctxq1tqvaCgkFb8cCA/edit?usp=sharing"",""อุบลราชธานี!I195"")"),20)</f>
        <v>20</v>
      </c>
      <c r="J285" s="198">
        <f ca="1">IFERROR(__xludf.DUMMYFUNCTION("IMPORTRANGE(""https://docs.google.com/spreadsheets/d/1XL5vhW3sbDhbH9Cz0tuDiY8C3ctxq1tqvaCgkFb8cCA/edit?usp=sharing"",""อุบลราชธานี!J195"")"),20)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IFERROR(__xludf.DUMMYFUNCTION("IMPORTRANGE(""https://docs.google.com/spreadsheets/d/1XL5vhW3sbDhbH9Cz0tuDiY8C3ctxq1tqvaCgkFb8cCA/edit?usp=sharing"",""อุบลราชธานี!J196"")"),0)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IFERROR(__xludf.DUMMYFUNCTION("IMPORTRANGE(""https://docs.google.com/spreadsheets/d/1XL5vhW3sbDhbH9Cz0tuDiY8C3ctxq1tqvaCgkFb8cCA/edit?usp=sharing"",""อุบลราชธานี!J197"")"),0)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IFERROR(__xludf.DUMMYFUNCTION("IMPORTRANGE(""https://docs.google.com/spreadsheets/d/1XL5vhW3sbDhbH9Cz0tuDiY8C3ctxq1tqvaCgkFb8cCA/edit?usp=sharing"",""อุบลราชธานี!I199"")"),0)</f>
        <v>0</v>
      </c>
      <c r="J289" s="324">
        <f ca="1">IFERROR(__xludf.DUMMYFUNCTION("IMPORTRANGE(""https://docs.google.com/spreadsheets/d/1XL5vhW3sbDhbH9Cz0tuDiY8C3ctxq1tqvaCgkFb8cCA/edit?usp=sharing"",""อุบลราชธานี!J199"")"),0)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IFERROR(__xludf.DUMMYFUNCTION("IMPORTRANGE(""https://docs.google.com/spreadsheets/d/1Yj_ptqi66GCucihVvJfMjLAmec39IyEx_6qawtMGysU/edit?usp=sharing"",""สบก!CT57"")"),0)</f>
        <v>0</v>
      </c>
      <c r="N294" s="177">
        <f ca="1">IFERROR(__xludf.DUMMYFUNCTION("IMPORTRANGE(""https://docs.google.com/spreadsheets/d/1Yj_ptqi66GCucihVvJfMjLAmec39IyEx_6qawtMGysU/edit?usp=sharing"",""สบก!CU57"")"),0)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IFERROR(__xludf.DUMMYFUNCTION("IMPORTRANGE(""https://docs.google.com/spreadsheets/d/1Yj_ptqi66GCucihVvJfMjLAmec39IyEx_6qawtMGysU/edit?usp=sharing"",""สบก!CP57"")"),0)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IFERROR(__xludf.DUMMYFUNCTION("IMPORTRANGE(""https://docs.google.com/spreadsheets/d/1Yj_ptqi66GCucihVvJfMjLAmec39IyEx_6qawtMGysU/edit?usp=sharing"",""สบก!CQ57"")"),0)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IFERROR(__xludf.DUMMYFUNCTION("IMPORTRANGE(""https://docs.google.com/spreadsheets/d/1Yj_ptqi66GCucihVvJfMjLAmec39IyEx_6qawtMGysU/edit?usp=sharing"",""สบก!CR57"")"),0)</f>
        <v>0</v>
      </c>
      <c r="M298" s="103"/>
      <c r="N298" s="93">
        <f ca="1">IFERROR(__xludf.DUMMYFUNCTION("IMPORTRANGE(""https://docs.google.com/spreadsheets/d/1Yj_ptqi66GCucihVvJfMjLAmec39IyEx_6qawtMGysU/edit?usp=sharing"",""สบก!CV57"")"),0)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IFERROR(__xludf.DUMMYFUNCTION("IMPORTRANGE(""https://docs.google.com/spreadsheets/d/1XL5vhW3sbDhbH9Cz0tuDiY8C3ctxq1tqvaCgkFb8cCA/edit?usp=sharing"",""อุบลราชธานี!J205"")"),0)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IFERROR(__xludf.DUMMYFUNCTION("IMPORTRANGE(""https://docs.google.com/spreadsheets/d/1XL5vhW3sbDhbH9Cz0tuDiY8C3ctxq1tqvaCgkFb8cCA/edit?usp=sharing"",""อุบลราชธานี!J206"")"),0)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IFERROR(__xludf.DUMMYFUNCTION("IMPORTRANGE(""https://docs.google.com/spreadsheets/d/1XL5vhW3sbDhbH9Cz0tuDiY8C3ctxq1tqvaCgkFb8cCA/edit?usp=sharing"",""อุบลราชธานี!J207"")"),0)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IFERROR(__xludf.DUMMYFUNCTION("IMPORTRANGE(""https://docs.google.com/spreadsheets/d/1XL5vhW3sbDhbH9Cz0tuDiY8C3ctxq1tqvaCgkFb8cCA/edit?usp=sharing"",""อุบลราชธานี!J208"")"),0)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IFERROR(__xludf.DUMMYFUNCTION("IMPORTRANGE(""https://docs.google.com/spreadsheets/d/1XL5vhW3sbDhbH9Cz0tuDiY8C3ctxq1tqvaCgkFb8cCA/edit?usp=sharing"",""อุบลราชธานี!I209"")"),0)</f>
        <v>0</v>
      </c>
      <c r="J304" s="213">
        <f ca="1">IFERROR(__xludf.DUMMYFUNCTION("IMPORTRANGE(""https://docs.google.com/spreadsheets/d/1XL5vhW3sbDhbH9Cz0tuDiY8C3ctxq1tqvaCgkFb8cCA/edit?usp=sharing"",""อุบลราชธานี!J209"")"),0)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IFERROR(__xludf.DUMMYFUNCTION("IMPORTRANGE(""https://docs.google.com/spreadsheets/d/1XL5vhW3sbDhbH9Cz0tuDiY8C3ctxq1tqvaCgkFb8cCA/edit?usp=sharing"",""อุบลราชธานี!I211"")"),0)</f>
        <v>0</v>
      </c>
      <c r="J306" s="213">
        <f ca="1">IFERROR(__xludf.DUMMYFUNCTION("IMPORTRANGE(""https://docs.google.com/spreadsheets/d/1XL5vhW3sbDhbH9Cz0tuDiY8C3ctxq1tqvaCgkFb8cCA/edit?usp=sharing"",""อุบลราชธานี!J211"")"),0)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IFERROR(__xludf.DUMMYFUNCTION("IMPORTRANGE(""https://docs.google.com/spreadsheets/d/1XL5vhW3sbDhbH9Cz0tuDiY8C3ctxq1tqvaCgkFb8cCA/edit?usp=sharing"",""อุบลราชธานี!J212"")"),0)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IFERROR(__xludf.DUMMYFUNCTION("IMPORTRANGE(""https://docs.google.com/spreadsheets/d/1XL5vhW3sbDhbH9Cz0tuDiY8C3ctxq1tqvaCgkFb8cCA/edit?usp=sharing"",""อุบลราชธานี!J213"")"),0)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IFERROR(__xludf.DUMMYFUNCTION("IMPORTRANGE(""https://docs.google.com/spreadsheets/d/1XL5vhW3sbDhbH9Cz0tuDiY8C3ctxq1tqvaCgkFb8cCA/edit?usp=sharing"",""อุบลราชธานี!I214"")"),0)</f>
        <v>0</v>
      </c>
      <c r="J309" s="341">
        <f ca="1">IFERROR(__xludf.DUMMYFUNCTION("IMPORTRANGE(""https://docs.google.com/spreadsheets/d/1XL5vhW3sbDhbH9Cz0tuDiY8C3ctxq1tqvaCgkFb8cCA/edit?usp=sharing"",""อุบลราชธานี!J214"")"),0)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IFERROR(__xludf.DUMMYFUNCTION("IMPORTRANGE(""https://docs.google.com/spreadsheets/d/1Yj_ptqi66GCucihVvJfMjLAmec39IyEx_6qawtMGysU/edit?usp=sharing"",""สบก!DC57"")"),0)</f>
        <v>0</v>
      </c>
      <c r="N314" s="177">
        <f ca="1">IFERROR(__xludf.DUMMYFUNCTION("IMPORTRANGE(""https://docs.google.com/spreadsheets/d/1Yj_ptqi66GCucihVvJfMjLAmec39IyEx_6qawtMGysU/edit?usp=sharing"",""สบก!DD57"")"),0)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IFERROR(__xludf.DUMMYFUNCTION("IMPORTRANGE(""https://docs.google.com/spreadsheets/d/1Yj_ptqi66GCucihVvJfMjLAmec39IyEx_6qawtMGysU/edit?usp=sharing"",""สบก!CY57"")"),0)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IFERROR(__xludf.DUMMYFUNCTION("IMPORTRANGE(""https://docs.google.com/spreadsheets/d/1Yj_ptqi66GCucihVvJfMjLAmec39IyEx_6qawtMGysU/edit?usp=sharing"",""สบก!CZ57"")"),0)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IFERROR(__xludf.DUMMYFUNCTION("IMPORTRANGE(""https://docs.google.com/spreadsheets/d/1Yj_ptqi66GCucihVvJfMjLAmec39IyEx_6qawtMGysU/edit?usp=sharing"",""สบก!DA57"")"),0)</f>
        <v>0</v>
      </c>
      <c r="M318" s="103"/>
      <c r="N318" s="93">
        <f ca="1">IFERROR(__xludf.DUMMYFUNCTION("IMPORTRANGE(""https://docs.google.com/spreadsheets/d/1Yj_ptqi66GCucihVvJfMjLAmec39IyEx_6qawtMGysU/edit?usp=sharing"",""สบก!DE57"")"),0)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IFERROR(__xludf.DUMMYFUNCTION("IMPORTRANGE(""https://docs.google.com/spreadsheets/d/1XL5vhW3sbDhbH9Cz0tuDiY8C3ctxq1tqvaCgkFb8cCA/edit?usp=sharing"",""อุบลราชธานี!J220"")"),0)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IFERROR(__xludf.DUMMYFUNCTION("IMPORTRANGE(""https://docs.google.com/spreadsheets/d/1XL5vhW3sbDhbH9Cz0tuDiY8C3ctxq1tqvaCgkFb8cCA/edit?usp=sharing"",""อุบลราชธานี!J221"")"),0)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IFERROR(__xludf.DUMMYFUNCTION("IMPORTRANGE(""https://docs.google.com/spreadsheets/d/1XL5vhW3sbDhbH9Cz0tuDiY8C3ctxq1tqvaCgkFb8cCA/edit?usp=sharing"",""อุบลราชธานี!J222"")"),0)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IFERROR(__xludf.DUMMYFUNCTION("IMPORTRANGE(""https://docs.google.com/spreadsheets/d/1XL5vhW3sbDhbH9Cz0tuDiY8C3ctxq1tqvaCgkFb8cCA/edit?usp=sharing"",""อุบลราชธานี!J223"")"),0)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IFERROR(__xludf.DUMMYFUNCTION("IMPORTRANGE(""https://docs.google.com/spreadsheets/d/1XL5vhW3sbDhbH9Cz0tuDiY8C3ctxq1tqvaCgkFb8cCA/edit?usp=sharing"",""อุบลราชธานี!I224"")"),0)</f>
        <v>0</v>
      </c>
      <c r="J324" s="213">
        <f ca="1">IFERROR(__xludf.DUMMYFUNCTION("IMPORTRANGE(""https://docs.google.com/spreadsheets/d/1XL5vhW3sbDhbH9Cz0tuDiY8C3ctxq1tqvaCgkFb8cCA/edit?usp=sharing"",""อุบลราชธานี!J224"")"),0)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IFERROR(__xludf.DUMMYFUNCTION("IMPORTRANGE(""https://docs.google.com/spreadsheets/d/1XL5vhW3sbDhbH9Cz0tuDiY8C3ctxq1tqvaCgkFb8cCA/edit?usp=sharing"",""อุบลราชธานี!J225"")"),0)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IFERROR(__xludf.DUMMYFUNCTION("IMPORTRANGE(""https://docs.google.com/spreadsheets/d/1XL5vhW3sbDhbH9Cz0tuDiY8C3ctxq1tqvaCgkFb8cCA/edit?usp=sharing"",""อุบลราชธานี!J226"")"),0)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IFERROR(__xludf.DUMMYFUNCTION("IMPORTRANGE(""https://docs.google.com/spreadsheets/d/1XL5vhW3sbDhbH9Cz0tuDiY8C3ctxq1tqvaCgkFb8cCA/edit?usp=sharing"",""อุบลราชธานี!I228"")"),820)</f>
        <v>820</v>
      </c>
      <c r="J328" s="347">
        <f ca="1">IFERROR(__xludf.DUMMYFUNCTION("IMPORTRANGE(""https://docs.google.com/spreadsheets/d/1XL5vhW3sbDhbH9Cz0tuDiY8C3ctxq1tqvaCgkFb8cCA/edit?usp=sharing"",""อุบลราชธานี!J228"")"),65)</f>
        <v>65</v>
      </c>
      <c r="K328" s="325">
        <f ca="1">IF(I328&gt;0,J328*100/I328,0)</f>
        <v>7.9268292682926829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1589650</v>
      </c>
      <c r="M329" s="158">
        <f t="shared" ca="1" si="98"/>
        <v>924190</v>
      </c>
      <c r="N329" s="158">
        <f t="shared" ca="1" si="98"/>
        <v>648226</v>
      </c>
      <c r="O329" s="157">
        <f t="shared" ref="O329:O331" ca="1" si="99">IF(L329&gt;0,N329*100/L329,0)</f>
        <v>40.777907086465575</v>
      </c>
      <c r="P329" s="157">
        <f t="shared" ref="P329:P331" ca="1" si="100">IF(M329&gt;0,N329*100/M329,0)</f>
        <v>70.139906296324355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1589650</v>
      </c>
      <c r="M331" s="163">
        <f t="shared" ca="1" si="102"/>
        <v>924190</v>
      </c>
      <c r="N331" s="163">
        <f t="shared" ca="1" si="102"/>
        <v>648226</v>
      </c>
      <c r="O331" s="162">
        <f t="shared" ca="1" si="99"/>
        <v>40.777907086465575</v>
      </c>
      <c r="P331" s="162">
        <f t="shared" ca="1" si="100"/>
        <v>70.139906296324355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1589650</v>
      </c>
      <c r="M333" s="176">
        <f ca="1">IFERROR(__xludf.DUMMYFUNCTION("IMPORTRANGE(""https://docs.google.com/spreadsheets/d/1Yj_ptqi66GCucihVvJfMjLAmec39IyEx_6qawtMGysU/edit?usp=sharing"",""สบก!DL57"")"),924190)</f>
        <v>924190</v>
      </c>
      <c r="N333" s="177">
        <f ca="1">IFERROR(__xludf.DUMMYFUNCTION("IMPORTRANGE(""https://docs.google.com/spreadsheets/d/1Yj_ptqi66GCucihVvJfMjLAmec39IyEx_6qawtMGysU/edit?usp=sharing"",""สบก!DM57"")"),648226)</f>
        <v>648226</v>
      </c>
      <c r="O333" s="178">
        <f ca="1">IF(L333&gt;0,N333*100/L333,0)</f>
        <v>40.777907086465575</v>
      </c>
      <c r="P333" s="178">
        <f ca="1">IF(M333&gt;0,N333*100/M333,0)</f>
        <v>70.139906296324355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IFERROR(__xludf.DUMMYFUNCTION("IMPORTRANGE(""https://docs.google.com/spreadsheets/d/1Yj_ptqi66GCucihVvJfMjLAmec39IyEx_6qawtMGysU/edit?usp=sharing"",""สบก!DH57"")"),500400)</f>
        <v>500400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IFERROR(__xludf.DUMMYFUNCTION("IMPORTRANGE(""https://docs.google.com/spreadsheets/d/1Yj_ptqi66GCucihVvJfMjLAmec39IyEx_6qawtMGysU/edit?usp=sharing"",""สบก!DI57"")"),1089250)</f>
        <v>1089250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IFERROR(__xludf.DUMMYFUNCTION("IMPORTRANGE(""https://docs.google.com/spreadsheets/d/1Yj_ptqi66GCucihVvJfMjLAmec39IyEx_6qawtMGysU/edit?usp=sharing"",""สบก!DJ57"")"),0)</f>
        <v>0</v>
      </c>
      <c r="M337" s="103"/>
      <c r="N337" s="93">
        <f ca="1">IFERROR(__xludf.DUMMYFUNCTION("IMPORTRANGE(""https://docs.google.com/spreadsheets/d/1Yj_ptqi66GCucihVvJfMjLAmec39IyEx_6qawtMGysU/edit?usp=sharing"",""สบก!DN57"")"),0)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IFERROR(__xludf.DUMMYFUNCTION("IMPORTRANGE(""https://docs.google.com/spreadsheets/d/1XL5vhW3sbDhbH9Cz0tuDiY8C3ctxq1tqvaCgkFb8cCA/edit?usp=sharing"",""อุบลราชธานี!I234"")"),0)</f>
        <v>0</v>
      </c>
      <c r="J339" s="197">
        <f ca="1">IFERROR(__xludf.DUMMYFUNCTION("IMPORTRANGE(""https://docs.google.com/spreadsheets/d/1XL5vhW3sbDhbH9Cz0tuDiY8C3ctxq1tqvaCgkFb8cCA/edit?usp=sharing"",""อุบลราชธานี!J234"")"),432)</f>
        <v>432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IFERROR(__xludf.DUMMYFUNCTION("IMPORTRANGE(""https://docs.google.com/spreadsheets/d/1XL5vhW3sbDhbH9Cz0tuDiY8C3ctxq1tqvaCgkFb8cCA/edit?usp=sharing"",""อุบลราชธานี!I235"")"),6640)</f>
        <v>6640</v>
      </c>
      <c r="J340" s="197">
        <f ca="1">IFERROR(__xludf.DUMMYFUNCTION("IMPORTRANGE(""https://docs.google.com/spreadsheets/d/1XL5vhW3sbDhbH9Cz0tuDiY8C3ctxq1tqvaCgkFb8cCA/edit?usp=sharing"",""อุบลราชธานี!J235"")"),3195.01)</f>
        <v>3195.01</v>
      </c>
      <c r="K340" s="350">
        <f t="shared" ca="1" si="103"/>
        <v>48.117620481927709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IFERROR(__xludf.DUMMYFUNCTION("IMPORTRANGE(""https://docs.google.com/spreadsheets/d/1XL5vhW3sbDhbH9Cz0tuDiY8C3ctxq1tqvaCgkFb8cCA/edit?usp=sharing"",""อุบลราชธานี!I236"")"),820)</f>
        <v>820</v>
      </c>
      <c r="J341" s="197">
        <f ca="1">IFERROR(__xludf.DUMMYFUNCTION("IMPORTRANGE(""https://docs.google.com/spreadsheets/d/1XL5vhW3sbDhbH9Cz0tuDiY8C3ctxq1tqvaCgkFb8cCA/edit?usp=sharing"",""อุบลราชธานี!J236"")"),258)</f>
        <v>258</v>
      </c>
      <c r="K341" s="350">
        <f t="shared" ca="1" si="103"/>
        <v>31.463414634146343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IFERROR(__xludf.DUMMYFUNCTION("IMPORTRANGE(""https://docs.google.com/spreadsheets/d/1XL5vhW3sbDhbH9Cz0tuDiY8C3ctxq1tqvaCgkFb8cCA/edit?usp=sharing"",""อุบลราชธานี!I237"")"),0)</f>
        <v>0</v>
      </c>
      <c r="J342" s="197">
        <f ca="1">IFERROR(__xludf.DUMMYFUNCTION("IMPORTRANGE(""https://docs.google.com/spreadsheets/d/1XL5vhW3sbDhbH9Cz0tuDiY8C3ctxq1tqvaCgkFb8cCA/edit?usp=sharing"",""อุบลราชธานี!J237"")"),2655.32)</f>
        <v>2655.32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IFERROR(__xludf.DUMMYFUNCTION("IMPORTRANGE(""https://docs.google.com/spreadsheets/d/1XL5vhW3sbDhbH9Cz0tuDiY8C3ctxq1tqvaCgkFb8cCA/edit?usp=sharing"",""อุบลราชธานี!I238"")"),820)</f>
        <v>820</v>
      </c>
      <c r="J343" s="197">
        <f ca="1">IFERROR(__xludf.DUMMYFUNCTION("IMPORTRANGE(""https://docs.google.com/spreadsheets/d/1XL5vhW3sbDhbH9Cz0tuDiY8C3ctxq1tqvaCgkFb8cCA/edit?usp=sharing"",""อุบลราชธานี!J238"")"),0)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IFERROR(__xludf.DUMMYFUNCTION("IMPORTRANGE(""https://docs.google.com/spreadsheets/d/1XL5vhW3sbDhbH9Cz0tuDiY8C3ctxq1tqvaCgkFb8cCA/edit?usp=sharing"",""อุบลราชธานี!I239"")"),0)</f>
        <v>0</v>
      </c>
      <c r="J344" s="197">
        <f ca="1">IFERROR(__xludf.DUMMYFUNCTION("IMPORTRANGE(""https://docs.google.com/spreadsheets/d/1XL5vhW3sbDhbH9Cz0tuDiY8C3ctxq1tqvaCgkFb8cCA/edit?usp=sharing"",""อุบลราชธานี!J239"")"),0)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IFERROR(__xludf.DUMMYFUNCTION("IMPORTRANGE(""https://docs.google.com/spreadsheets/d/1XL5vhW3sbDhbH9Cz0tuDiY8C3ctxq1tqvaCgkFb8cCA/edit?usp=sharing"",""อุบลราชธานี!I240"")"),820)</f>
        <v>820</v>
      </c>
      <c r="J345" s="197">
        <f ca="1">IFERROR(__xludf.DUMMYFUNCTION("IMPORTRANGE(""https://docs.google.com/spreadsheets/d/1XL5vhW3sbDhbH9Cz0tuDiY8C3ctxq1tqvaCgkFb8cCA/edit?usp=sharing"",""อุบลราชธานี!J240"")"),65)</f>
        <v>65</v>
      </c>
      <c r="K345" s="350">
        <f t="shared" ca="1" si="103"/>
        <v>7.9268292682926829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IFERROR(__xludf.DUMMYFUNCTION("IMPORTRANGE(""https://docs.google.com/spreadsheets/d/1XL5vhW3sbDhbH9Cz0tuDiY8C3ctxq1tqvaCgkFb8cCA/edit?usp=sharing"",""อุบลราชธานี!I241"")"),0)</f>
        <v>0</v>
      </c>
      <c r="J346" s="197">
        <f ca="1">IFERROR(__xludf.DUMMYFUNCTION("IMPORTRANGE(""https://docs.google.com/spreadsheets/d/1XL5vhW3sbDhbH9Cz0tuDiY8C3ctxq1tqvaCgkFb8cCA/edit?usp=sharing"",""อุบลราชธานี!J241"")"),916.68)</f>
        <v>916.68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IFERROR(__xludf.DUMMYFUNCTION("IMPORTRANGE(""https://docs.google.com/spreadsheets/d/1XL5vhW3sbDhbH9Cz0tuDiY8C3ctxq1tqvaCgkFb8cCA/edit?usp=sharing"",""อุบลราชธานี!L242"")"),3376245)</f>
        <v>3376245</v>
      </c>
      <c r="M347" s="366"/>
      <c r="N347" s="366">
        <f ca="1">IFERROR(__xludf.DUMMYFUNCTION("IMPORTRANGE(""https://docs.google.com/spreadsheets/d/1XL5vhW3sbDhbH9Cz0tuDiY8C3ctxq1tqvaCgkFb8cCA/edit?usp=sharing"",""อุบลราชธานี!M242"")"),525396.8)</f>
        <v>525396.80000000005</v>
      </c>
      <c r="O347" s="366">
        <f ca="1">+IF(L347&gt;0,N347*100/L347,0)</f>
        <v>15.56157210155069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IFERROR(__xludf.DUMMYFUNCTION("IMPORTRANGE(""https://docs.google.com/spreadsheets/d/1XL5vhW3sbDhbH9Cz0tuDiY8C3ctxq1tqvaCgkFb8cCA/edit?usp=sharing"",""อุบลราชธานี!I244"")"),300)</f>
        <v>300</v>
      </c>
      <c r="J349" s="379">
        <f ca="1">IFERROR(__xludf.DUMMYFUNCTION("IMPORTRANGE(""https://docs.google.com/spreadsheets/d/1XL5vhW3sbDhbH9Cz0tuDiY8C3ctxq1tqvaCgkFb8cCA/edit?usp=sharing"",""อุบลราชธานี!J244"")"),0)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81"/>
      <c r="N349" s="381">
        <f ca="1">IFERROR(__xludf.DUMMYFUNCTION("IMPORTRANGE(""https://docs.google.com/spreadsheets/d/1XL5vhW3sbDhbH9Cz0tuDiY8C3ctxq1tqvaCgkFb8cCA/edit?usp=sharing"",""อุบลราชธานี!M244"")"),139666)</f>
        <v>139666</v>
      </c>
      <c r="O349" s="381">
        <f ca="1">+IF(L349&gt;0,N349*100/L349,0)</f>
        <v>25.38551019666291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IFERROR(__xludf.DUMMYFUNCTION("IMPORTRANGE(""https://docs.google.com/spreadsheets/d/1XL5vhW3sbDhbH9Cz0tuDiY8C3ctxq1tqvaCgkFb8cCA/edit?usp=sharing"",""อุบลราชธานี!I245"")"),90)</f>
        <v>90</v>
      </c>
      <c r="J350" s="379">
        <f ca="1">IFERROR(__xludf.DUMMYFUNCTION("IMPORTRANGE(""https://docs.google.com/spreadsheets/d/1XL5vhW3sbDhbH9Cz0tuDiY8C3ctxq1tqvaCgkFb8cCA/edit?usp=sharing"",""อุบลราชธานี!J245"")"),90)</f>
        <v>90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IFERROR(__xludf.DUMMYFUNCTION("IMPORTRANGE(""https://docs.google.com/spreadsheets/d/1XL5vhW3sbDhbH9Cz0tuDiY8C3ctxq1tqvaCgkFb8cCA/edit?usp=sharing"",""อุบลราชธานี!L246"")"),0)</f>
        <v>0</v>
      </c>
      <c r="M351" s="172"/>
      <c r="N351" s="172">
        <f ca="1">IFERROR(__xludf.DUMMYFUNCTION("IMPORTRANGE(""https://docs.google.com/spreadsheets/d/1XL5vhW3sbDhbH9Cz0tuDiY8C3ctxq1tqvaCgkFb8cCA/edit?usp=sharing"",""อุบลราชธานี!M246"")"),0)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73"/>
      <c r="N352" s="172">
        <f ca="1">IFERROR(__xludf.DUMMYFUNCTION("IMPORTRANGE(""https://docs.google.com/spreadsheets/d/1XL5vhW3sbDhbH9Cz0tuDiY8C3ctxq1tqvaCgkFb8cCA/edit?usp=sharing"",""อุบลราชธานี!M247"")"),139666)</f>
        <v>139666</v>
      </c>
      <c r="O352" s="173">
        <f t="shared" ca="1" si="105"/>
        <v>25.38551019666291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IFERROR(__xludf.DUMMYFUNCTION("IMPORTRANGE(""https://docs.google.com/spreadsheets/d/1XL5vhW3sbDhbH9Cz0tuDiY8C3ctxq1tqvaCgkFb8cCA/edit?usp=sharing"",""อุบลราชธานี!L248"")"),0)</f>
        <v>0</v>
      </c>
      <c r="M353" s="178"/>
      <c r="N353" s="178">
        <f ca="1">IFERROR(__xludf.DUMMYFUNCTION("IMPORTRANGE(""https://docs.google.com/spreadsheets/d/1XL5vhW3sbDhbH9Cz0tuDiY8C3ctxq1tqvaCgkFb8cCA/edit?usp=sharing"",""อุบลราชธานี!M248"")"),0)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78"/>
      <c r="N354" s="175">
        <f ca="1">IFERROR(__xludf.DUMMYFUNCTION("IMPORTRANGE(""https://docs.google.com/spreadsheets/d/1XL5vhW3sbDhbH9Cz0tuDiY8C3ctxq1tqvaCgkFb8cCA/edit?usp=sharing"",""อุบลราชธานี!M249"")"),139666)</f>
        <v>139666</v>
      </c>
      <c r="O354" s="178">
        <f t="shared" ca="1" si="105"/>
        <v>25.38551019666291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IFERROR(__xludf.DUMMYFUNCTION("IMPORTRANGE(""https://docs.google.com/spreadsheets/d/1XL5vhW3sbDhbH9Cz0tuDiY8C3ctxq1tqvaCgkFb8cCA/edit?usp=sharing"",""อุบลราชธานี!M251"")"),0)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IFERROR(__xludf.DUMMYFUNCTION("IMPORTRANGE(""https://docs.google.com/spreadsheets/d/1XL5vhW3sbDhbH9Cz0tuDiY8C3ctxq1tqvaCgkFb8cCA/edit?usp=sharing"",""อุบลราชธานี!M252"")"),32266)</f>
        <v>32266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IFERROR(__xludf.DUMMYFUNCTION("IMPORTRANGE(""https://docs.google.com/spreadsheets/d/1XL5vhW3sbDhbH9Cz0tuDiY8C3ctxq1tqvaCgkFb8cCA/edit?usp=sharing"",""อุบลราชธานี!M253"")"),0)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IFERROR(__xludf.DUMMYFUNCTION("IMPORTRANGE(""https://docs.google.com/spreadsheets/d/1XL5vhW3sbDhbH9Cz0tuDiY8C3ctxq1tqvaCgkFb8cCA/edit?usp=sharing"",""อุบลราชธานี!J255"")"),0)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IFERROR(__xludf.DUMMYFUNCTION("IMPORTRANGE(""https://docs.google.com/spreadsheets/d/1XL5vhW3sbDhbH9Cz0tuDiY8C3ctxq1tqvaCgkFb8cCA/edit?usp=sharing"",""อุบลราชธานี!J256"")"),1)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IFERROR(__xludf.DUMMYFUNCTION("IMPORTRANGE(""https://docs.google.com/spreadsheets/d/1XL5vhW3sbDhbH9Cz0tuDiY8C3ctxq1tqvaCgkFb8cCA/edit?usp=sharing"",""อุบลราชธานี!J257"")"),1)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IFERROR(__xludf.DUMMYFUNCTION("IMPORTRANGE(""https://docs.google.com/spreadsheets/d/1XL5vhW3sbDhbH9Cz0tuDiY8C3ctxq1tqvaCgkFb8cCA/edit?usp=sharing"",""อุบลราชธานี!J258"")"),1)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IFERROR(__xludf.DUMMYFUNCTION("IMPORTRANGE(""https://docs.google.com/spreadsheets/d/1XL5vhW3sbDhbH9Cz0tuDiY8C3ctxq1tqvaCgkFb8cCA/edit?usp=sharing"",""อุบลราชธานี!J166"")"),0)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IFERROR(__xludf.DUMMYFUNCTION("IMPORTRANGE(""https://docs.google.com/spreadsheets/d/1XL5vhW3sbDhbH9Cz0tuDiY8C3ctxq1tqvaCgkFb8cCA/edit?usp=sharing"",""อุบลราชธานี!J166"")"),0)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IFERROR(__xludf.DUMMYFUNCTION("IMPORTRANGE(""https://docs.google.com/spreadsheets/d/1XL5vhW3sbDhbH9Cz0tuDiY8C3ctxq1tqvaCgkFb8cCA/edit?usp=sharing"",""อุบลราชธานี!J166"")"),0)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IFERROR(__xludf.DUMMYFUNCTION("IMPORTRANGE(""https://docs.google.com/spreadsheets/d/1XL5vhW3sbDhbH9Cz0tuDiY8C3ctxq1tqvaCgkFb8cCA/edit?usp=sharing"",""อุบลราชธานี!J166"")"),0)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IFERROR(__xludf.DUMMYFUNCTION("IMPORTRANGE(""https://docs.google.com/spreadsheets/d/1XL5vhW3sbDhbH9Cz0tuDiY8C3ctxq1tqvaCgkFb8cCA/edit?usp=sharing"",""อุบลราชธานี!I263"")"),90)</f>
        <v>90</v>
      </c>
      <c r="J368" s="197">
        <f ca="1">IFERROR(__xludf.DUMMYFUNCTION("IMPORTRANGE(""https://docs.google.com/spreadsheets/d/1XL5vhW3sbDhbH9Cz0tuDiY8C3ctxq1tqvaCgkFb8cCA/edit?usp=sharing"",""อุบลราชธานี!J263"")"),90)</f>
        <v>90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IFERROR(__xludf.DUMMYFUNCTION("IMPORTRANGE(""https://docs.google.com/spreadsheets/d/1XL5vhW3sbDhbH9Cz0tuDiY8C3ctxq1tqvaCgkFb8cCA/edit?usp=sharing"",""อุบลราชธานี!I164"")"),0)</f>
        <v>0</v>
      </c>
      <c r="J369" s="213">
        <f ca="1">IFERROR(__xludf.DUMMYFUNCTION("IMPORTRANGE(""https://docs.google.com/spreadsheets/d/1XL5vhW3sbDhbH9Cz0tuDiY8C3ctxq1tqvaCgkFb8cCA/edit?usp=sharing"",""อุบลราชธานี!J164"")"),0)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IFERROR(__xludf.DUMMYFUNCTION("IMPORTRANGE(""https://docs.google.com/spreadsheets/d/1XL5vhW3sbDhbH9Cz0tuDiY8C3ctxq1tqvaCgkFb8cCA/edit?usp=sharing"",""อุบลราชธานี!I265"")"),90)</f>
        <v>90</v>
      </c>
      <c r="J370" s="213">
        <f ca="1">IFERROR(__xludf.DUMMYFUNCTION("IMPORTRANGE(""https://docs.google.com/spreadsheets/d/1XL5vhW3sbDhbH9Cz0tuDiY8C3ctxq1tqvaCgkFb8cCA/edit?usp=sharing"",""อุบลราชธานี!J265"")"),90)</f>
        <v>90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IFERROR(__xludf.DUMMYFUNCTION("IMPORTRANGE(""https://docs.google.com/spreadsheets/d/1XL5vhW3sbDhbH9Cz0tuDiY8C3ctxq1tqvaCgkFb8cCA/edit?usp=sharing"",""อุบลราชธานี!I164"")"),0)</f>
        <v>0</v>
      </c>
      <c r="J371" s="198">
        <f ca="1">IFERROR(__xludf.DUMMYFUNCTION("IMPORTRANGE(""https://docs.google.com/spreadsheets/d/1XL5vhW3sbDhbH9Cz0tuDiY8C3ctxq1tqvaCgkFb8cCA/edit?usp=sharing"",""อุบลราชธานี!J164"")"),0)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IFERROR(__xludf.DUMMYFUNCTION("IMPORTRANGE(""https://docs.google.com/spreadsheets/d/1XL5vhW3sbDhbH9Cz0tuDiY8C3ctxq1tqvaCgkFb8cCA/edit?usp=sharing"",""อุบลราชธานี!I267"")"),90)</f>
        <v>90</v>
      </c>
      <c r="J372" s="198">
        <f ca="1">IFERROR(__xludf.DUMMYFUNCTION("IMPORTRANGE(""https://docs.google.com/spreadsheets/d/1XL5vhW3sbDhbH9Cz0tuDiY8C3ctxq1tqvaCgkFb8cCA/edit?usp=sharing"",""อุบลราชธานี!J267"")"),90)</f>
        <v>90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IFERROR(__xludf.DUMMYFUNCTION("IMPORTRANGE(""https://docs.google.com/spreadsheets/d/1XL5vhW3sbDhbH9Cz0tuDiY8C3ctxq1tqvaCgkFb8cCA/edit?usp=sharing"",""อุบลราชธานี!I164"")"),0)</f>
        <v>0</v>
      </c>
      <c r="J373" s="213">
        <f ca="1">IFERROR(__xludf.DUMMYFUNCTION("IMPORTRANGE(""https://docs.google.com/spreadsheets/d/1XL5vhW3sbDhbH9Cz0tuDiY8C3ctxq1tqvaCgkFb8cCA/edit?usp=sharing"",""อุบลราชธานี!J164"")"),0)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IFERROR(__xludf.DUMMYFUNCTION("IMPORTRANGE(""https://docs.google.com/spreadsheets/d/1XL5vhW3sbDhbH9Cz0tuDiY8C3ctxq1tqvaCgkFb8cCA/edit?usp=sharing"",""อุบลราชธานี!I164"")"),0)</f>
        <v>0</v>
      </c>
      <c r="J374" s="197">
        <f ca="1">IFERROR(__xludf.DUMMYFUNCTION("IMPORTRANGE(""https://docs.google.com/spreadsheets/d/1XL5vhW3sbDhbH9Cz0tuDiY8C3ctxq1tqvaCgkFb8cCA/edit?usp=sharing"",""อุบลราชธานี!J164"")"),0)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IFERROR(__xludf.DUMMYFUNCTION("IMPORTRANGE(""https://docs.google.com/spreadsheets/d/1XL5vhW3sbDhbH9Cz0tuDiY8C3ctxq1tqvaCgkFb8cCA/edit?usp=sharing"",""อุบลราชธานี!I270"")"),300)</f>
        <v>300</v>
      </c>
      <c r="J375" s="197">
        <f ca="1">IFERROR(__xludf.DUMMYFUNCTION("IMPORTRANGE(""https://docs.google.com/spreadsheets/d/1XL5vhW3sbDhbH9Cz0tuDiY8C3ctxq1tqvaCgkFb8cCA/edit?usp=sharing"",""อุบลราชธานี!J270"")"),0)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IFERROR(__xludf.DUMMYFUNCTION("IMPORTRANGE(""https://docs.google.com/spreadsheets/d/1XL5vhW3sbDhbH9Cz0tuDiY8C3ctxq1tqvaCgkFb8cCA/edit?usp=sharing"",""อุบลราชธานี!I271"")"),100)</f>
        <v>100</v>
      </c>
      <c r="J376" s="198">
        <f ca="1">IFERROR(__xludf.DUMMYFUNCTION("IMPORTRANGE(""https://docs.google.com/spreadsheets/d/1XL5vhW3sbDhbH9Cz0tuDiY8C3ctxq1tqvaCgkFb8cCA/edit?usp=sharing"",""อุบลราชธานี!J271"")"),0)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IFERROR(__xludf.DUMMYFUNCTION("IMPORTRANGE(""https://docs.google.com/spreadsheets/d/1XL5vhW3sbDhbH9Cz0tuDiY8C3ctxq1tqvaCgkFb8cCA/edit?usp=sharing"",""อุบลราชธานี!I272"")"),200)</f>
        <v>200</v>
      </c>
      <c r="J377" s="213">
        <f ca="1">IFERROR(__xludf.DUMMYFUNCTION("IMPORTRANGE(""https://docs.google.com/spreadsheets/d/1XL5vhW3sbDhbH9Cz0tuDiY8C3ctxq1tqvaCgkFb8cCA/edit?usp=sharing"",""อุบลราชธานี!J272"")"),0)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IFERROR(__xludf.DUMMYFUNCTION("IMPORTRANGE(""https://docs.google.com/spreadsheets/d/1XL5vhW3sbDhbH9Cz0tuDiY8C3ctxq1tqvaCgkFb8cCA/edit?usp=sharing"",""อุบลราชธานี!J273"")"),0)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IFERROR(__xludf.DUMMYFUNCTION("IMPORTRANGE(""https://docs.google.com/spreadsheets/d/1XL5vhW3sbDhbH9Cz0tuDiY8C3ctxq1tqvaCgkFb8cCA/edit?usp=sharing"",""อุบลราชธานี!J274"")"),0)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IFERROR(__xludf.DUMMYFUNCTION("IMPORTRANGE(""https://docs.google.com/spreadsheets/d/1XL5vhW3sbDhbH9Cz0tuDiY8C3ctxq1tqvaCgkFb8cCA/edit?usp=sharing"",""อุบลราชธานี!I275"")"),1000)</f>
        <v>1000</v>
      </c>
      <c r="J380" s="379">
        <f ca="1">IFERROR(__xludf.DUMMYFUNCTION("IMPORTRANGE(""https://docs.google.com/spreadsheets/d/1XL5vhW3sbDhbH9Cz0tuDiY8C3ctxq1tqvaCgkFb8cCA/edit?usp=sharing"",""อุบลราชธานี!J275"")"),0)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IFERROR(__xludf.DUMMYFUNCTION("IMPORTRANGE(""https://docs.google.com/spreadsheets/d/1XL5vhW3sbDhbH9Cz0tuDiY8C3ctxq1tqvaCgkFb8cCA/edit?usp=sharing"",""อุบลราชธานี!M275"")"),57450)</f>
        <v>57450</v>
      </c>
      <c r="O380" s="381">
        <f ca="1">+IF(L380&gt;0,N380*100/L380,0)</f>
        <v>5.5856959514642401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IFERROR(__xludf.DUMMYFUNCTION("IMPORTRANGE(""https://docs.google.com/spreadsheets/d/1XL5vhW3sbDhbH9Cz0tuDiY8C3ctxq1tqvaCgkFb8cCA/edit?usp=sharing"",""อุบลราชธานี!I276"")"),100)</f>
        <v>100</v>
      </c>
      <c r="J381" s="379">
        <f ca="1">IFERROR(__xludf.DUMMYFUNCTION("IMPORTRANGE(""https://docs.google.com/spreadsheets/d/1XL5vhW3sbDhbH9Cz0tuDiY8C3ctxq1tqvaCgkFb8cCA/edit?usp=sharing"",""อุบลราชธานี!J276"")"),100)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IFERROR(__xludf.DUMMYFUNCTION("IMPORTRANGE(""https://docs.google.com/spreadsheets/d/1XL5vhW3sbDhbH9Cz0tuDiY8C3ctxq1tqvaCgkFb8cCA/edit?usp=sharing"",""อุบลราชธานี!L277"")"),0)</f>
        <v>0</v>
      </c>
      <c r="M382" s="172"/>
      <c r="N382" s="172">
        <f ca="1">IFERROR(__xludf.DUMMYFUNCTION("IMPORTRANGE(""https://docs.google.com/spreadsheets/d/1XL5vhW3sbDhbH9Cz0tuDiY8C3ctxq1tqvaCgkFb8cCA/edit?usp=sharing"",""อุบลราชธานี!M277"")"),0)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IFERROR(__xludf.DUMMYFUNCTION("IMPORTRANGE(""https://docs.google.com/spreadsheets/d/1XL5vhW3sbDhbH9Cz0tuDiY8C3ctxq1tqvaCgkFb8cCA/edit?usp=sharing"",""อุบลราชธานี!M278"")"),57450)</f>
        <v>57450</v>
      </c>
      <c r="O383" s="173">
        <f t="shared" ca="1" si="109"/>
        <v>5.5856959514642401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IFERROR(__xludf.DUMMYFUNCTION("IMPORTRANGE(""https://docs.google.com/spreadsheets/d/1XL5vhW3sbDhbH9Cz0tuDiY8C3ctxq1tqvaCgkFb8cCA/edit?usp=sharing"",""อุบลราชธานี!L279"")"),0)</f>
        <v>0</v>
      </c>
      <c r="M384" s="178"/>
      <c r="N384" s="178">
        <f ca="1">IFERROR(__xludf.DUMMYFUNCTION("IMPORTRANGE(""https://docs.google.com/spreadsheets/d/1XL5vhW3sbDhbH9Cz0tuDiY8C3ctxq1tqvaCgkFb8cCA/edit?usp=sharing"",""อุบลราชธานี!M279"")"),0)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IFERROR(__xludf.DUMMYFUNCTION("IMPORTRANGE(""https://docs.google.com/spreadsheets/d/1XL5vhW3sbDhbH9Cz0tuDiY8C3ctxq1tqvaCgkFb8cCA/edit?usp=sharing"",""อุบลราชธานี!M280"")"),57450)</f>
        <v>57450</v>
      </c>
      <c r="O385" s="178">
        <f t="shared" ca="1" si="109"/>
        <v>5.5856959514642401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IFERROR(__xludf.DUMMYFUNCTION("IMPORTRANGE(""https://docs.google.com/spreadsheets/d/1XL5vhW3sbDhbH9Cz0tuDiY8C3ctxq1tqvaCgkFb8cCA/edit?usp=sharing"",""อุบลราชธานี!M281"")"),21200)</f>
        <v>21200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IFERROR(__xludf.DUMMYFUNCTION("IMPORTRANGE(""https://docs.google.com/spreadsheets/d/1XL5vhW3sbDhbH9Cz0tuDiY8C3ctxq1tqvaCgkFb8cCA/edit?usp=sharing"",""อุบลราชธานี!M282"")"),0)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IFERROR(__xludf.DUMMYFUNCTION("IMPORTRANGE(""https://docs.google.com/spreadsheets/d/1XL5vhW3sbDhbH9Cz0tuDiY8C3ctxq1tqvaCgkFb8cCA/edit?usp=sharing"",""อุบลราชธานี!M283"")"),33000)</f>
        <v>33000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IFERROR(__xludf.DUMMYFUNCTION("IMPORTRANGE(""https://docs.google.com/spreadsheets/d/1XL5vhW3sbDhbH9Cz0tuDiY8C3ctxq1tqvaCgkFb8cCA/edit?usp=sharing"",""อุบลราชธานี!M284"")"),3250)</f>
        <v>3250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IFERROR(__xludf.DUMMYFUNCTION("IMPORTRANGE(""https://docs.google.com/spreadsheets/d/1XL5vhW3sbDhbH9Cz0tuDiY8C3ctxq1tqvaCgkFb8cCA/edit?usp=sharing"",""อุบลราชธานี!J286"")"),0)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IFERROR(__xludf.DUMMYFUNCTION("IMPORTRANGE(""https://docs.google.com/spreadsheets/d/1XL5vhW3sbDhbH9Cz0tuDiY8C3ctxq1tqvaCgkFb8cCA/edit?usp=sharing"",""อุบลราชธานี!J287"")"),1)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IFERROR(__xludf.DUMMYFUNCTION("IMPORTRANGE(""https://docs.google.com/spreadsheets/d/1XL5vhW3sbDhbH9Cz0tuDiY8C3ctxq1tqvaCgkFb8cCA/edit?usp=sharing"",""อุบลราชธานี!J288"")"),1)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IFERROR(__xludf.DUMMYFUNCTION("IMPORTRANGE(""https://docs.google.com/spreadsheets/d/1XL5vhW3sbDhbH9Cz0tuDiY8C3ctxq1tqvaCgkFb8cCA/edit?usp=sharing"",""อุบลราชธานี!J289"")"),1)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IFERROR(__xludf.DUMMYFUNCTION("IMPORTRANGE(""https://docs.google.com/spreadsheets/d/1XL5vhW3sbDhbH9Cz0tuDiY8C3ctxq1tqvaCgkFb8cCA/edit?usp=sharing"",""อุบลราชธานี!I291"")"),100)</f>
        <v>100</v>
      </c>
      <c r="J396" s="207">
        <f ca="1">IFERROR(__xludf.DUMMYFUNCTION("IMPORTRANGE(""https://docs.google.com/spreadsheets/d/1XL5vhW3sbDhbH9Cz0tuDiY8C3ctxq1tqvaCgkFb8cCA/edit?usp=sharing"",""อุบลราชธานี!J291"")"),100)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IFERROR(__xludf.DUMMYFUNCTION("IMPORTRANGE(""https://docs.google.com/spreadsheets/d/1XL5vhW3sbDhbH9Cz0tuDiY8C3ctxq1tqvaCgkFb8cCA/edit?usp=sharing"",""อุบลราชธานี!I292"")"),1000)</f>
        <v>1000</v>
      </c>
      <c r="J397" s="207">
        <f ca="1">IFERROR(__xludf.DUMMYFUNCTION("IMPORTRANGE(""https://docs.google.com/spreadsheets/d/1XL5vhW3sbDhbH9Cz0tuDiY8C3ctxq1tqvaCgkFb8cCA/edit?usp=sharing"",""อุบลราชธานี!J292"")"),0)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IFERROR(__xludf.DUMMYFUNCTION("IMPORTRANGE(""https://docs.google.com/spreadsheets/d/1XL5vhW3sbDhbH9Cz0tuDiY8C3ctxq1tqvaCgkFb8cCA/edit?usp=sharing"",""อุบลราชธานี!I293"")"),100)</f>
        <v>100</v>
      </c>
      <c r="J398" s="207">
        <f ca="1">IFERROR(__xludf.DUMMYFUNCTION("IMPORTRANGE(""https://docs.google.com/spreadsheets/d/1XL5vhW3sbDhbH9Cz0tuDiY8C3ctxq1tqvaCgkFb8cCA/edit?usp=sharing"",""อุบลราชธานี!J293"")"),0)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IFERROR(__xludf.DUMMYFUNCTION("IMPORTRANGE(""https://docs.google.com/spreadsheets/d/1XL5vhW3sbDhbH9Cz0tuDiY8C3ctxq1tqvaCgkFb8cCA/edit?usp=sharing"",""อุบลราชธานี!J294"")"),0)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IFERROR(__xludf.DUMMYFUNCTION("IMPORTRANGE(""https://docs.google.com/spreadsheets/d/1XL5vhW3sbDhbH9Cz0tuDiY8C3ctxq1tqvaCgkFb8cCA/edit?usp=sharing"",""อุบลราชธานี!J295"")"),0)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IFERROR(__xludf.DUMMYFUNCTION("IMPORTRANGE(""https://docs.google.com/spreadsheets/d/1XL5vhW3sbDhbH9Cz0tuDiY8C3ctxq1tqvaCgkFb8cCA/edit?usp=sharing"",""อุบลราชธานี!I296"")"),213)</f>
        <v>213</v>
      </c>
      <c r="J401" s="379">
        <f ca="1">IFERROR(__xludf.DUMMYFUNCTION("IMPORTRANGE(""https://docs.google.com/spreadsheets/d/1XL5vhW3sbDhbH9Cz0tuDiY8C3ctxq1tqvaCgkFb8cCA/edit?usp=sharing"",""อุบลราชธานี!J296"")"),0)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81"/>
      <c r="N401" s="381">
        <f ca="1">IFERROR(__xludf.DUMMYFUNCTION("IMPORTRANGE(""https://docs.google.com/spreadsheets/d/1XL5vhW3sbDhbH9Cz0tuDiY8C3ctxq1tqvaCgkFb8cCA/edit?usp=sharing"",""อุบลราชธานี!M296"")"),0)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IFERROR(__xludf.DUMMYFUNCTION("IMPORTRANGE(""https://docs.google.com/spreadsheets/d/1XL5vhW3sbDhbH9Cz0tuDiY8C3ctxq1tqvaCgkFb8cCA/edit?usp=sharing"",""อุบลราชธานี!I297"")"),71)</f>
        <v>71</v>
      </c>
      <c r="J402" s="379">
        <f ca="1">IFERROR(__xludf.DUMMYFUNCTION("IMPORTRANGE(""https://docs.google.com/spreadsheets/d/1XL5vhW3sbDhbH9Cz0tuDiY8C3ctxq1tqvaCgkFb8cCA/edit?usp=sharing"",""อุบลราชธานี!J297"")"),0)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IFERROR(__xludf.DUMMYFUNCTION("IMPORTRANGE(""https://docs.google.com/spreadsheets/d/1XL5vhW3sbDhbH9Cz0tuDiY8C3ctxq1tqvaCgkFb8cCA/edit?usp=sharing"",""อุบลราชธานี!L298"")"),0)</f>
        <v>0</v>
      </c>
      <c r="M403" s="172"/>
      <c r="N403" s="178">
        <f ca="1">IFERROR(__xludf.DUMMYFUNCTION("IMPORTRANGE(""https://docs.google.com/spreadsheets/d/1XL5vhW3sbDhbH9Cz0tuDiY8C3ctxq1tqvaCgkFb8cCA/edit?usp=sharing"",""อุบลราชธานี!M298"")"),0)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73"/>
      <c r="N404" s="178">
        <f ca="1">IFERROR(__xludf.DUMMYFUNCTION("IMPORTRANGE(""https://docs.google.com/spreadsheets/d/1XL5vhW3sbDhbH9Cz0tuDiY8C3ctxq1tqvaCgkFb8cCA/edit?usp=sharing"",""อุบลราชธานี!M299"")"),0)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IFERROR(__xludf.DUMMYFUNCTION("IMPORTRANGE(""https://docs.google.com/spreadsheets/d/1XL5vhW3sbDhbH9Cz0tuDiY8C3ctxq1tqvaCgkFb8cCA/edit?usp=sharing"",""อุบลราชธานี!L300"")"),0)</f>
        <v>0</v>
      </c>
      <c r="M405" s="178"/>
      <c r="N405" s="178">
        <f ca="1">IFERROR(__xludf.DUMMYFUNCTION("IMPORTRANGE(""https://docs.google.com/spreadsheets/d/1XL5vhW3sbDhbH9Cz0tuDiY8C3ctxq1tqvaCgkFb8cCA/edit?usp=sharing"",""อุบลราชธานี!M300"")"),0)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78"/>
      <c r="N406" s="178">
        <f ca="1">IFERROR(__xludf.DUMMYFUNCTION("IMPORTRANGE(""https://docs.google.com/spreadsheets/d/1XL5vhW3sbDhbH9Cz0tuDiY8C3ctxq1tqvaCgkFb8cCA/edit?usp=sharing"",""อุบลราชธานี!M301"")"),0)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IFERROR(__xludf.DUMMYFUNCTION("IMPORTRANGE(""https://docs.google.com/spreadsheets/d/1XL5vhW3sbDhbH9Cz0tuDiY8C3ctxq1tqvaCgkFb8cCA/edit?usp=sharing"",""อุบลราชธานี!M302"")"),0)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IFERROR(__xludf.DUMMYFUNCTION("IMPORTRANGE(""https://docs.google.com/spreadsheets/d/1XL5vhW3sbDhbH9Cz0tuDiY8C3ctxq1tqvaCgkFb8cCA/edit?usp=sharing"",""อุบลราชธานี!M303"")"),0)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IFERROR(__xludf.DUMMYFUNCTION("IMPORTRANGE(""https://docs.google.com/spreadsheets/d/1XL5vhW3sbDhbH9Cz0tuDiY8C3ctxq1tqvaCgkFb8cCA/edit?usp=sharing"",""อุบลราชธานี!M304"")"),0)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IFERROR(__xludf.DUMMYFUNCTION("IMPORTRANGE(""https://docs.google.com/spreadsheets/d/1XL5vhW3sbDhbH9Cz0tuDiY8C3ctxq1tqvaCgkFb8cCA/edit?usp=sharing"",""อุบลราชธานี!M305"")"),0)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IFERROR(__xludf.DUMMYFUNCTION("IMPORTRANGE(""https://docs.google.com/spreadsheets/d/1XL5vhW3sbDhbH9Cz0tuDiY8C3ctxq1tqvaCgkFb8cCA/edit?usp=sharing"",""อุบลราชธานี!J307"")"),0)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IFERROR(__xludf.DUMMYFUNCTION("IMPORTRANGE(""https://docs.google.com/spreadsheets/d/1XL5vhW3sbDhbH9Cz0tuDiY8C3ctxq1tqvaCgkFb8cCA/edit?usp=sharing"",""อุบลราชธานี!J308"")"),1)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IFERROR(__xludf.DUMMYFUNCTION("IMPORTRANGE(""https://docs.google.com/spreadsheets/d/1XL5vhW3sbDhbH9Cz0tuDiY8C3ctxq1tqvaCgkFb8cCA/edit?usp=sharing"",""อุบลราชธานี!J309"")"),1)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IFERROR(__xludf.DUMMYFUNCTION("IMPORTRANGE(""https://docs.google.com/spreadsheets/d/1XL5vhW3sbDhbH9Cz0tuDiY8C3ctxq1tqvaCgkFb8cCA/edit?usp=sharing"",""อุบลราชธานี!J310"")"),1)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IFERROR(__xludf.DUMMYFUNCTION("IMPORTRANGE(""https://docs.google.com/spreadsheets/d/1XL5vhW3sbDhbH9Cz0tuDiY8C3ctxq1tqvaCgkFb8cCA/edit?usp=sharing"",""อุบลราชธานี!I311"")"),71)</f>
        <v>71</v>
      </c>
      <c r="J416" s="210">
        <f ca="1">IFERROR(__xludf.DUMMYFUNCTION("IMPORTRANGE(""https://docs.google.com/spreadsheets/d/1XL5vhW3sbDhbH9Cz0tuDiY8C3ctxq1tqvaCgkFb8cCA/edit?usp=sharing"",""อุบลราชธานี!J311"")"),0)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IFERROR(__xludf.DUMMYFUNCTION("IMPORTRANGE(""https://docs.google.com/spreadsheets/d/1XL5vhW3sbDhbH9Cz0tuDiY8C3ctxq1tqvaCgkFb8cCA/edit?usp=sharing"",""อุบลราชธานี!I312"")"),13)</f>
        <v>13</v>
      </c>
      <c r="J417" s="400">
        <f ca="1">IFERROR(__xludf.DUMMYFUNCTION("IMPORTRANGE(""https://docs.google.com/spreadsheets/d/1XL5vhW3sbDhbH9Cz0tuDiY8C3ctxq1tqvaCgkFb8cCA/edit?usp=sharing"",""อุบลราชธานี!J312"")"),0)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IFERROR(__xludf.DUMMYFUNCTION("IMPORTRANGE(""https://docs.google.com/spreadsheets/d/1XL5vhW3sbDhbH9Cz0tuDiY8C3ctxq1tqvaCgkFb8cCA/edit?usp=sharing"",""อุบลราชธานี!I313"")"),39)</f>
        <v>39</v>
      </c>
      <c r="J418" s="401">
        <f ca="1">IFERROR(__xludf.DUMMYFUNCTION("IMPORTRANGE(""https://docs.google.com/spreadsheets/d/1XL5vhW3sbDhbH9Cz0tuDiY8C3ctxq1tqvaCgkFb8cCA/edit?usp=sharing"",""อุบลราชธานี!J313"")"),0)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IFERROR(__xludf.DUMMYFUNCTION("IMPORTRANGE(""https://docs.google.com/spreadsheets/d/1XL5vhW3sbDhbH9Cz0tuDiY8C3ctxq1tqvaCgkFb8cCA/edit?usp=sharing"",""อุบลราชธานี!I314"")"),13)</f>
        <v>13</v>
      </c>
      <c r="J419" s="402">
        <f ca="1">IFERROR(__xludf.DUMMYFUNCTION("IMPORTRANGE(""https://docs.google.com/spreadsheets/d/1XL5vhW3sbDhbH9Cz0tuDiY8C3ctxq1tqvaCgkFb8cCA/edit?usp=sharing"",""อุบลราชธานี!J314"")"),0)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IFERROR(__xludf.DUMMYFUNCTION("IMPORTRANGE(""https://docs.google.com/spreadsheets/d/1XL5vhW3sbDhbH9Cz0tuDiY8C3ctxq1tqvaCgkFb8cCA/edit?usp=sharing"",""อุบลราชธานี!I315"")"),13)</f>
        <v>13</v>
      </c>
      <c r="J420" s="402">
        <f ca="1">IFERROR(__xludf.DUMMYFUNCTION("IMPORTRANGE(""https://docs.google.com/spreadsheets/d/1XL5vhW3sbDhbH9Cz0tuDiY8C3ctxq1tqvaCgkFb8cCA/edit?usp=sharing"",""อุบลราชธานี!J315"")"),0)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IFERROR(__xludf.DUMMYFUNCTION("IMPORTRANGE(""https://docs.google.com/spreadsheets/d/1XL5vhW3sbDhbH9Cz0tuDiY8C3ctxq1tqvaCgkFb8cCA/edit?usp=sharing"",""อุบลราชธานี!I316"")"),48)</f>
        <v>48</v>
      </c>
      <c r="J421" s="400">
        <f ca="1">IFERROR(__xludf.DUMMYFUNCTION("IMPORTRANGE(""https://docs.google.com/spreadsheets/d/1XL5vhW3sbDhbH9Cz0tuDiY8C3ctxq1tqvaCgkFb8cCA/edit?usp=sharing"",""อุบลราชธานี!J316"")"),0)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IFERROR(__xludf.DUMMYFUNCTION("IMPORTRANGE(""https://docs.google.com/spreadsheets/d/1XL5vhW3sbDhbH9Cz0tuDiY8C3ctxq1tqvaCgkFb8cCA/edit?usp=sharing"",""อุบลราชธานี!I317"")"),144)</f>
        <v>144</v>
      </c>
      <c r="J422" s="401">
        <f ca="1">IFERROR(__xludf.DUMMYFUNCTION("IMPORTRANGE(""https://docs.google.com/spreadsheets/d/1XL5vhW3sbDhbH9Cz0tuDiY8C3ctxq1tqvaCgkFb8cCA/edit?usp=sharing"",""อุบลราชธานี!J317"")"),0)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IFERROR(__xludf.DUMMYFUNCTION("IMPORTRANGE(""https://docs.google.com/spreadsheets/d/1XL5vhW3sbDhbH9Cz0tuDiY8C3ctxq1tqvaCgkFb8cCA/edit?usp=sharing"",""อุบลราชธานี!I318"")"),48)</f>
        <v>48</v>
      </c>
      <c r="J423" s="402">
        <f ca="1">IFERROR(__xludf.DUMMYFUNCTION("IMPORTRANGE(""https://docs.google.com/spreadsheets/d/1XL5vhW3sbDhbH9Cz0tuDiY8C3ctxq1tqvaCgkFb8cCA/edit?usp=sharing"",""อุบลราชธานี!J318"")"),0)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IFERROR(__xludf.DUMMYFUNCTION("IMPORTRANGE(""https://docs.google.com/spreadsheets/d/1XL5vhW3sbDhbH9Cz0tuDiY8C3ctxq1tqvaCgkFb8cCA/edit?usp=sharing"",""อุบลราชธานี!I319"")"),48)</f>
        <v>48</v>
      </c>
      <c r="J424" s="402">
        <f ca="1">IFERROR(__xludf.DUMMYFUNCTION("IMPORTRANGE(""https://docs.google.com/spreadsheets/d/1XL5vhW3sbDhbH9Cz0tuDiY8C3ctxq1tqvaCgkFb8cCA/edit?usp=sharing"",""อุบลราชธานี!J319"")"),0)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IFERROR(__xludf.DUMMYFUNCTION("IMPORTRANGE(""https://docs.google.com/spreadsheets/d/1XL5vhW3sbDhbH9Cz0tuDiY8C3ctxq1tqvaCgkFb8cCA/edit?usp=sharing"",""อุบลราชธานี!I320"")"),48)</f>
        <v>48</v>
      </c>
      <c r="J425" s="402">
        <f ca="1">IFERROR(__xludf.DUMMYFUNCTION("IMPORTRANGE(""https://docs.google.com/spreadsheets/d/1XL5vhW3sbDhbH9Cz0tuDiY8C3ctxq1tqvaCgkFb8cCA/edit?usp=sharing"",""อุบลราชธานี!J320"")"),0)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IFERROR(__xludf.DUMMYFUNCTION("IMPORTRANGE(""https://docs.google.com/spreadsheets/d/1XL5vhW3sbDhbH9Cz0tuDiY8C3ctxq1tqvaCgkFb8cCA/edit?usp=sharing"",""อุบลราชธานี!I321"")"),10)</f>
        <v>10</v>
      </c>
      <c r="J426" s="400">
        <f ca="1">IFERROR(__xludf.DUMMYFUNCTION("IMPORTRANGE(""https://docs.google.com/spreadsheets/d/1XL5vhW3sbDhbH9Cz0tuDiY8C3ctxq1tqvaCgkFb8cCA/edit?usp=sharing"",""อุบลราชธานี!J321"")"),0)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IFERROR(__xludf.DUMMYFUNCTION("IMPORTRANGE(""https://docs.google.com/spreadsheets/d/1XL5vhW3sbDhbH9Cz0tuDiY8C3ctxq1tqvaCgkFb8cCA/edit?usp=sharing"",""อุบลราชธานี!I322"")"),30)</f>
        <v>30</v>
      </c>
      <c r="J427" s="401">
        <f ca="1">IFERROR(__xludf.DUMMYFUNCTION("IMPORTRANGE(""https://docs.google.com/spreadsheets/d/1XL5vhW3sbDhbH9Cz0tuDiY8C3ctxq1tqvaCgkFb8cCA/edit?usp=sharing"",""อุบลราชธานี!J322"")"),0)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IFERROR(__xludf.DUMMYFUNCTION("IMPORTRANGE(""https://docs.google.com/spreadsheets/d/1XL5vhW3sbDhbH9Cz0tuDiY8C3ctxq1tqvaCgkFb8cCA/edit?usp=sharing"",""อุบลราชธานี!I323"")"),10)</f>
        <v>10</v>
      </c>
      <c r="J428" s="402">
        <f ca="1">IFERROR(__xludf.DUMMYFUNCTION("IMPORTRANGE(""https://docs.google.com/spreadsheets/d/1XL5vhW3sbDhbH9Cz0tuDiY8C3ctxq1tqvaCgkFb8cCA/edit?usp=sharing"",""อุบลราชธานี!J323"")"),0)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IFERROR(__xludf.DUMMYFUNCTION("IMPORTRANGE(""https://docs.google.com/spreadsheets/d/1XL5vhW3sbDhbH9Cz0tuDiY8C3ctxq1tqvaCgkFb8cCA/edit?usp=sharing"",""อุบลราชธานี!I324"")"),10)</f>
        <v>10</v>
      </c>
      <c r="J429" s="402">
        <f ca="1">IFERROR(__xludf.DUMMYFUNCTION("IMPORTRANGE(""https://docs.google.com/spreadsheets/d/1XL5vhW3sbDhbH9Cz0tuDiY8C3ctxq1tqvaCgkFb8cCA/edit?usp=sharing"",""อุบลราชธานี!J324"")"),0)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IFERROR(__xludf.DUMMYFUNCTION("IMPORTRANGE(""https://docs.google.com/spreadsheets/d/1XL5vhW3sbDhbH9Cz0tuDiY8C3ctxq1tqvaCgkFb8cCA/edit?usp=sharing"",""อุบลราชธานี!I325"")"),61)</f>
        <v>61</v>
      </c>
      <c r="J430" s="400">
        <f ca="1">IFERROR(__xludf.DUMMYFUNCTION("IMPORTRANGE(""https://docs.google.com/spreadsheets/d/1XL5vhW3sbDhbH9Cz0tuDiY8C3ctxq1tqvaCgkFb8cCA/edit?usp=sharing"",""อุบลราชธานี!J325"")"),0)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IFERROR(__xludf.DUMMYFUNCTION("IMPORTRANGE(""https://docs.google.com/spreadsheets/d/1XL5vhW3sbDhbH9Cz0tuDiY8C3ctxq1tqvaCgkFb8cCA/edit?usp=sharing"",""อุบลราชธานี!I326"")"),13)</f>
        <v>13</v>
      </c>
      <c r="J431" s="402">
        <f ca="1">IFERROR(__xludf.DUMMYFUNCTION("IMPORTRANGE(""https://docs.google.com/spreadsheets/d/1XL5vhW3sbDhbH9Cz0tuDiY8C3ctxq1tqvaCgkFb8cCA/edit?usp=sharing"",""อุบลราชธานี!J326"")"),0)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IFERROR(__xludf.DUMMYFUNCTION("IMPORTRANGE(""https://docs.google.com/spreadsheets/d/1XL5vhW3sbDhbH9Cz0tuDiY8C3ctxq1tqvaCgkFb8cCA/edit?usp=sharing"",""อุบลราชธานี!I327"")"),48)</f>
        <v>48</v>
      </c>
      <c r="J432" s="402">
        <f ca="1">IFERROR(__xludf.DUMMYFUNCTION("IMPORTRANGE(""https://docs.google.com/spreadsheets/d/1XL5vhW3sbDhbH9Cz0tuDiY8C3ctxq1tqvaCgkFb8cCA/edit?usp=sharing"",""อุบลราชธานี!J327"")"),0)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IFERROR(__xludf.DUMMYFUNCTION("IMPORTRANGE(""https://docs.google.com/spreadsheets/d/1XL5vhW3sbDhbH9Cz0tuDiY8C3ctxq1tqvaCgkFb8cCA/edit?usp=sharing"",""อุบลราชธานี!J328"")"),0)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IFERROR(__xludf.DUMMYFUNCTION("IMPORTRANGE(""https://docs.google.com/spreadsheets/d/1XL5vhW3sbDhbH9Cz0tuDiY8C3ctxq1tqvaCgkFb8cCA/edit?usp=sharing"",""อุบลราชธานี!J329"")"),0)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IFERROR(__xludf.DUMMYFUNCTION("IMPORTRANGE(""https://docs.google.com/spreadsheets/d/1XL5vhW3sbDhbH9Cz0tuDiY8C3ctxq1tqvaCgkFb8cCA/edit?usp=sharing"",""อุบลราชธานี!I330"")"),40)</f>
        <v>40</v>
      </c>
      <c r="J435" s="418">
        <f ca="1">IFERROR(__xludf.DUMMYFUNCTION("IMPORTRANGE(""https://docs.google.com/spreadsheets/d/1XL5vhW3sbDhbH9Cz0tuDiY8C3ctxq1tqvaCgkFb8cCA/edit?usp=sharing"",""อุบลราชธานี!J330"")"),40)</f>
        <v>40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IFERROR(__xludf.DUMMYFUNCTION("IMPORTRANGE(""https://docs.google.com/spreadsheets/d/1XL5vhW3sbDhbH9Cz0tuDiY8C3ctxq1tqvaCgkFb8cCA/edit?usp=sharing"",""อุบลราชธานี!L330"")"),139000)</f>
        <v>139000</v>
      </c>
      <c r="M435" s="420"/>
      <c r="N435" s="420">
        <f ca="1">IFERROR(__xludf.DUMMYFUNCTION("IMPORTRANGE(""https://docs.google.com/spreadsheets/d/1XL5vhW3sbDhbH9Cz0tuDiY8C3ctxq1tqvaCgkFb8cCA/edit?usp=sharing"",""อุบลราชธานี!M330"")"),79059)</f>
        <v>79059</v>
      </c>
      <c r="O435" s="420">
        <f t="shared" ref="O435:O439" ca="1" si="114">+IF(L435&gt;0,N435*100/L435,0)</f>
        <v>56.876978417266187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IFERROR(__xludf.DUMMYFUNCTION("IMPORTRANGE(""https://docs.google.com/spreadsheets/d/1XL5vhW3sbDhbH9Cz0tuDiY8C3ctxq1tqvaCgkFb8cCA/edit?usp=sharing"",""อุบลราชธานี!L331"")"),0)</f>
        <v>0</v>
      </c>
      <c r="M436" s="172"/>
      <c r="N436" s="178">
        <f ca="1">IFERROR(__xludf.DUMMYFUNCTION("IMPORTRANGE(""https://docs.google.com/spreadsheets/d/1XL5vhW3sbDhbH9Cz0tuDiY8C3ctxq1tqvaCgkFb8cCA/edit?usp=sharing"",""อุบลราชธานี!M331"")"),0)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IFERROR(__xludf.DUMMYFUNCTION("IMPORTRANGE(""https://docs.google.com/spreadsheets/d/1XL5vhW3sbDhbH9Cz0tuDiY8C3ctxq1tqvaCgkFb8cCA/edit?usp=sharing"",""อุบลราชธานี!L332"")"),139000)</f>
        <v>139000</v>
      </c>
      <c r="M437" s="173"/>
      <c r="N437" s="178">
        <f ca="1">IFERROR(__xludf.DUMMYFUNCTION("IMPORTRANGE(""https://docs.google.com/spreadsheets/d/1XL5vhW3sbDhbH9Cz0tuDiY8C3ctxq1tqvaCgkFb8cCA/edit?usp=sharing"",""อุบลราชธานี!M332"")"),79059)</f>
        <v>79059</v>
      </c>
      <c r="O437" s="178">
        <f t="shared" ca="1" si="114"/>
        <v>56.876978417266187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IFERROR(__xludf.DUMMYFUNCTION("IMPORTRANGE(""https://docs.google.com/spreadsheets/d/1XL5vhW3sbDhbH9Cz0tuDiY8C3ctxq1tqvaCgkFb8cCA/edit?usp=sharing"",""อุบลราชธานี!L333"")"),0)</f>
        <v>0</v>
      </c>
      <c r="M438" s="178"/>
      <c r="N438" s="178">
        <f ca="1">IFERROR(__xludf.DUMMYFUNCTION("IMPORTRANGE(""https://docs.google.com/spreadsheets/d/1XL5vhW3sbDhbH9Cz0tuDiY8C3ctxq1tqvaCgkFb8cCA/edit?usp=sharing"",""อุบลราชธานี!M333"")"),0)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IFERROR(__xludf.DUMMYFUNCTION("IMPORTRANGE(""https://docs.google.com/spreadsheets/d/1XL5vhW3sbDhbH9Cz0tuDiY8C3ctxq1tqvaCgkFb8cCA/edit?usp=sharing"",""อุบลราชธานี!L334"")"),139000)</f>
        <v>139000</v>
      </c>
      <c r="M439" s="178"/>
      <c r="N439" s="178">
        <f ca="1">IFERROR(__xludf.DUMMYFUNCTION("IMPORTRANGE(""https://docs.google.com/spreadsheets/d/1XL5vhW3sbDhbH9Cz0tuDiY8C3ctxq1tqvaCgkFb8cCA/edit?usp=sharing"",""อุบลราชธานี!M334"")"),79059)</f>
        <v>79059</v>
      </c>
      <c r="O439" s="178">
        <f t="shared" ca="1" si="114"/>
        <v>56.876978417266187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IFERROR(__xludf.DUMMYFUNCTION("IMPORTRANGE(""https://docs.google.com/spreadsheets/d/1XL5vhW3sbDhbH9Cz0tuDiY8C3ctxq1tqvaCgkFb8cCA/edit?usp=sharing"",""อุบลราชธานี!M335"")"),71369)</f>
        <v>71369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IFERROR(__xludf.DUMMYFUNCTION("IMPORTRANGE(""https://docs.google.com/spreadsheets/d/1XL5vhW3sbDhbH9Cz0tuDiY8C3ctxq1tqvaCgkFb8cCA/edit?usp=sharing"",""อุบลราชธานี!M336"")"),0)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IFERROR(__xludf.DUMMYFUNCTION("IMPORTRANGE(""https://docs.google.com/spreadsheets/d/1XL5vhW3sbDhbH9Cz0tuDiY8C3ctxq1tqvaCgkFb8cCA/edit?usp=sharing"",""อุบลราชธานี!M337"")"),0)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IFERROR(__xludf.DUMMYFUNCTION("IMPORTRANGE(""https://docs.google.com/spreadsheets/d/1XL5vhW3sbDhbH9Cz0tuDiY8C3ctxq1tqvaCgkFb8cCA/edit?usp=sharing"",""อุบลราชธานี!M338"")"),7690)</f>
        <v>7690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IFERROR(__xludf.DUMMYFUNCTION("IMPORTRANGE(""https://docs.google.com/spreadsheets/d/1XL5vhW3sbDhbH9Cz0tuDiY8C3ctxq1tqvaCgkFb8cCA/edit?usp=sharing"",""อุบลราชธานี!J340"")"),0)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IFERROR(__xludf.DUMMYFUNCTION("IMPORTRANGE(""https://docs.google.com/spreadsheets/d/1XL5vhW3sbDhbH9Cz0tuDiY8C3ctxq1tqvaCgkFb8cCA/edit?usp=sharing"",""อุบลราชธานี!J341"")"),1)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IFERROR(__xludf.DUMMYFUNCTION("IMPORTRANGE(""https://docs.google.com/spreadsheets/d/1XL5vhW3sbDhbH9Cz0tuDiY8C3ctxq1tqvaCgkFb8cCA/edit?usp=sharing"",""อุบลราชธานี!J342"")"),1)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IFERROR(__xludf.DUMMYFUNCTION("IMPORTRANGE(""https://docs.google.com/spreadsheets/d/1XL5vhW3sbDhbH9Cz0tuDiY8C3ctxq1tqvaCgkFb8cCA/edit?usp=sharing"",""อุบลราชธานี!J343"")"),1)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IFERROR(__xludf.DUMMYFUNCTION("IMPORTRANGE(""https://docs.google.com/spreadsheets/d/1XL5vhW3sbDhbH9Cz0tuDiY8C3ctxq1tqvaCgkFb8cCA/edit?usp=sharing"",""อุบลราชธานี!I344"")"),40)</f>
        <v>40</v>
      </c>
      <c r="J449" s="210">
        <f ca="1">IFERROR(__xludf.DUMMYFUNCTION("IMPORTRANGE(""https://docs.google.com/spreadsheets/d/1XL5vhW3sbDhbH9Cz0tuDiY8C3ctxq1tqvaCgkFb8cCA/edit?usp=sharing"",""อุบลราชธานี!J344"")"),40)</f>
        <v>40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IFERROR(__xludf.DUMMYFUNCTION("IMPORTRANGE(""https://docs.google.com/spreadsheets/d/1XL5vhW3sbDhbH9Cz0tuDiY8C3ctxq1tqvaCgkFb8cCA/edit?usp=sharing"",""อุบลราชธานี!I345"")"),40)</f>
        <v>40</v>
      </c>
      <c r="J450" s="198">
        <f ca="1">IFERROR(__xludf.DUMMYFUNCTION("IMPORTRANGE(""https://docs.google.com/spreadsheets/d/1XL5vhW3sbDhbH9Cz0tuDiY8C3ctxq1tqvaCgkFb8cCA/edit?usp=sharing"",""อุบลราชธานี!J345"")"),40)</f>
        <v>40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IFERROR(__xludf.DUMMYFUNCTION("IMPORTRANGE(""https://docs.google.com/spreadsheets/d/1XL5vhW3sbDhbH9Cz0tuDiY8C3ctxq1tqvaCgkFb8cCA/edit?usp=sharing"",""อุบลราชธานี!I346"")"),0)</f>
        <v>0</v>
      </c>
      <c r="J451" s="197">
        <f ca="1">IFERROR(__xludf.DUMMYFUNCTION("IMPORTRANGE(""https://docs.google.com/spreadsheets/d/1XL5vhW3sbDhbH9Cz0tuDiY8C3ctxq1tqvaCgkFb8cCA/edit?usp=sharing"",""อุบลราชธานี!J346"")"),0)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IFERROR(__xludf.DUMMYFUNCTION("IMPORTRANGE(""https://docs.google.com/spreadsheets/d/1XL5vhW3sbDhbH9Cz0tuDiY8C3ctxq1tqvaCgkFb8cCA/edit?usp=sharing"",""อุบลราชธานี!I347"")"),0)</f>
        <v>0</v>
      </c>
      <c r="J452" s="197">
        <f ca="1">IFERROR(__xludf.DUMMYFUNCTION("IMPORTRANGE(""https://docs.google.com/spreadsheets/d/1XL5vhW3sbDhbH9Cz0tuDiY8C3ctxq1tqvaCgkFb8cCA/edit?usp=sharing"",""อุบลราชธานี!J347"")"),0)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IFERROR(__xludf.DUMMYFUNCTION("IMPORTRANGE(""https://docs.google.com/spreadsheets/d/1XL5vhW3sbDhbH9Cz0tuDiY8C3ctxq1tqvaCgkFb8cCA/edit?usp=sharing"",""อุบลราชธานี!J348"")"),1)</f>
        <v>1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IFERROR(__xludf.DUMMYFUNCTION("IMPORTRANGE(""https://docs.google.com/spreadsheets/d/1XL5vhW3sbDhbH9Cz0tuDiY8C3ctxq1tqvaCgkFb8cCA/edit?usp=sharing"",""อุบลราชธานี!J349"")"),1)</f>
        <v>1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IFERROR(__xludf.DUMMYFUNCTION("IMPORTRANGE(""https://docs.google.com/spreadsheets/d/1XL5vhW3sbDhbH9Cz0tuDiY8C3ctxq1tqvaCgkFb8cCA/edit?usp=sharing"",""อุบลราชธานี!I350"")"),42047)</f>
        <v>42047</v>
      </c>
      <c r="J455" s="379">
        <f ca="1">IFERROR(__xludf.DUMMYFUNCTION("IMPORTRANGE(""https://docs.google.com/spreadsheets/d/1XL5vhW3sbDhbH9Cz0tuDiY8C3ctxq1tqvaCgkFb8cCA/edit?usp=sharing"",""อุบลราชธานี!J350"")"),0)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IFERROR(__xludf.DUMMYFUNCTION("IMPORTRANGE(""https://docs.google.com/spreadsheets/d/1XL5vhW3sbDhbH9Cz0tuDiY8C3ctxq1tqvaCgkFb8cCA/edit?usp=sharing"",""อุบลราชธานี!L350"")"),519375)</f>
        <v>519375</v>
      </c>
      <c r="M455" s="381"/>
      <c r="N455" s="381">
        <f ca="1">IFERROR(__xludf.DUMMYFUNCTION("IMPORTRANGE(""https://docs.google.com/spreadsheets/d/1XL5vhW3sbDhbH9Cz0tuDiY8C3ctxq1tqvaCgkFb8cCA/edit?usp=sharing"",""อุบลราชธานี!M350"")"),39514)</f>
        <v>39514</v>
      </c>
      <c r="O455" s="381">
        <f t="shared" ref="O455:O459" ca="1" si="116">+IF(L455&gt;0,N455*100/L455,0)</f>
        <v>7.6079903730445251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IFERROR(__xludf.DUMMYFUNCTION("IMPORTRANGE(""https://docs.google.com/spreadsheets/d/1XL5vhW3sbDhbH9Cz0tuDiY8C3ctxq1tqvaCgkFb8cCA/edit?usp=sharing"",""อุบลราชธานี!L351"")"),0)</f>
        <v>0</v>
      </c>
      <c r="M456" s="172"/>
      <c r="N456" s="178">
        <f ca="1">IFERROR(__xludf.DUMMYFUNCTION("IMPORTRANGE(""https://docs.google.com/spreadsheets/d/1XL5vhW3sbDhbH9Cz0tuDiY8C3ctxq1tqvaCgkFb8cCA/edit?usp=sharing"",""อุบลราชธานี!M351"")"),0)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IFERROR(__xludf.DUMMYFUNCTION("IMPORTRANGE(""https://docs.google.com/spreadsheets/d/1XL5vhW3sbDhbH9Cz0tuDiY8C3ctxq1tqvaCgkFb8cCA/edit?usp=sharing"",""อุบลราชธานี!L352"")"),519375)</f>
        <v>519375</v>
      </c>
      <c r="M457" s="173"/>
      <c r="N457" s="178">
        <f ca="1">IFERROR(__xludf.DUMMYFUNCTION("IMPORTRANGE(""https://docs.google.com/spreadsheets/d/1XL5vhW3sbDhbH9Cz0tuDiY8C3ctxq1tqvaCgkFb8cCA/edit?usp=sharing"",""อุบลราชธานี!M352"")"),39514)</f>
        <v>39514</v>
      </c>
      <c r="O457" s="178">
        <f t="shared" ca="1" si="116"/>
        <v>7.6079903730445251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IFERROR(__xludf.DUMMYFUNCTION("IMPORTRANGE(""https://docs.google.com/spreadsheets/d/1XL5vhW3sbDhbH9Cz0tuDiY8C3ctxq1tqvaCgkFb8cCA/edit?usp=sharing"",""อุบลราชธานี!L353"")"),0)</f>
        <v>0</v>
      </c>
      <c r="M458" s="178"/>
      <c r="N458" s="178">
        <f ca="1">IFERROR(__xludf.DUMMYFUNCTION("IMPORTRANGE(""https://docs.google.com/spreadsheets/d/1XL5vhW3sbDhbH9Cz0tuDiY8C3ctxq1tqvaCgkFb8cCA/edit?usp=sharing"",""อุบลราชธานี!M353"")"),0)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IFERROR(__xludf.DUMMYFUNCTION("IMPORTRANGE(""https://docs.google.com/spreadsheets/d/1XL5vhW3sbDhbH9Cz0tuDiY8C3ctxq1tqvaCgkFb8cCA/edit?usp=sharing"",""อุบลราชธานี!L354"")"),519375)</f>
        <v>519375</v>
      </c>
      <c r="M459" s="178"/>
      <c r="N459" s="178">
        <f ca="1">IFERROR(__xludf.DUMMYFUNCTION("IMPORTRANGE(""https://docs.google.com/spreadsheets/d/1XL5vhW3sbDhbH9Cz0tuDiY8C3ctxq1tqvaCgkFb8cCA/edit?usp=sharing"",""อุบลราชธานี!M354"")"),39514)</f>
        <v>39514</v>
      </c>
      <c r="O459" s="178">
        <f t="shared" ca="1" si="116"/>
        <v>7.6079903730445251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IFERROR(__xludf.DUMMYFUNCTION("IMPORTRANGE(""https://docs.google.com/spreadsheets/d/1XL5vhW3sbDhbH9Cz0tuDiY8C3ctxq1tqvaCgkFb8cCA/edit?usp=sharing"",""อุบลราชธานี!M355"")"),0)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IFERROR(__xludf.DUMMYFUNCTION("IMPORTRANGE(""https://docs.google.com/spreadsheets/d/1XL5vhW3sbDhbH9Cz0tuDiY8C3ctxq1tqvaCgkFb8cCA/edit?usp=sharing"",""อุบลราชธานี!M356"")"),0)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IFERROR(__xludf.DUMMYFUNCTION("IMPORTRANGE(""https://docs.google.com/spreadsheets/d/1XL5vhW3sbDhbH9Cz0tuDiY8C3ctxq1tqvaCgkFb8cCA/edit?usp=sharing"",""อุบลราชธานี!M357"")"),36334)</f>
        <v>36334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IFERROR(__xludf.DUMMYFUNCTION("IMPORTRANGE(""https://docs.google.com/spreadsheets/d/1XL5vhW3sbDhbH9Cz0tuDiY8C3ctxq1tqvaCgkFb8cCA/edit?usp=sharing"",""อุบลราชธานี!M358"")"),3180)</f>
        <v>3180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IFERROR(__xludf.DUMMYFUNCTION("IMPORTRANGE(""https://docs.google.com/spreadsheets/d/1XL5vhW3sbDhbH9Cz0tuDiY8C3ctxq1tqvaCgkFb8cCA/edit?usp=sharing"",""อุบลราชธานี!I359"")"),42047)</f>
        <v>42047</v>
      </c>
      <c r="J464" s="276">
        <f ca="1">IFERROR(__xludf.DUMMYFUNCTION("IMPORTRANGE(""https://docs.google.com/spreadsheets/d/1XL5vhW3sbDhbH9Cz0tuDiY8C3ctxq1tqvaCgkFb8cCA/edit?usp=sharing"",""อุบลราชธานี!J359"")"),0)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IFERROR(__xludf.DUMMYFUNCTION("IMPORTRANGE(""https://docs.google.com/spreadsheets/d/1XL5vhW3sbDhbH9Cz0tuDiY8C3ctxq1tqvaCgkFb8cCA/edit?usp=sharing"",""อุบลราชธานี!I360"")"),42047)</f>
        <v>42047</v>
      </c>
      <c r="J465" s="428">
        <f ca="1">IFERROR(__xludf.DUMMYFUNCTION("IMPORTRANGE(""https://docs.google.com/spreadsheets/d/1XL5vhW3sbDhbH9Cz0tuDiY8C3ctxq1tqvaCgkFb8cCA/edit?usp=sharing"",""อุบลราชธานี!J360"")"),42047)</f>
        <v>42047</v>
      </c>
      <c r="K465" s="211">
        <f t="shared" ca="1" si="117"/>
        <v>100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IFERROR(__xludf.DUMMYFUNCTION("IMPORTRANGE(""https://docs.google.com/spreadsheets/d/1XL5vhW3sbDhbH9Cz0tuDiY8C3ctxq1tqvaCgkFb8cCA/edit?usp=sharing"",""อุบลราชธานี!I361"")"),5816)</f>
        <v>5816</v>
      </c>
      <c r="J466" s="428">
        <f ca="1">IFERROR(__xludf.DUMMYFUNCTION("IMPORTRANGE(""https://docs.google.com/spreadsheets/d/1XL5vhW3sbDhbH9Cz0tuDiY8C3ctxq1tqvaCgkFb8cCA/edit?usp=sharing"",""อุบลราชธานี!J361"")"),5816)</f>
        <v>5816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IFERROR(__xludf.DUMMYFUNCTION("IMPORTRANGE(""https://docs.google.com/spreadsheets/d/1XL5vhW3sbDhbH9Cz0tuDiY8C3ctxq1tqvaCgkFb8cCA/edit?usp=sharing"",""อุบลราชธานี!I362"")"),0)</f>
        <v>0</v>
      </c>
      <c r="J467" s="198">
        <f ca="1">IFERROR(__xludf.DUMMYFUNCTION("IMPORTRANGE(""https://docs.google.com/spreadsheets/d/1XL5vhW3sbDhbH9Cz0tuDiY8C3ctxq1tqvaCgkFb8cCA/edit?usp=sharing"",""อุบลราชธานี!J362"")"),40100)</f>
        <v>40100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IFERROR(__xludf.DUMMYFUNCTION("IMPORTRANGE(""https://docs.google.com/spreadsheets/d/1XL5vhW3sbDhbH9Cz0tuDiY8C3ctxq1tqvaCgkFb8cCA/edit?usp=sharing"",""อุบลราชธานี!I363"")"),0)</f>
        <v>0</v>
      </c>
      <c r="J468" s="198">
        <f ca="1">IFERROR(__xludf.DUMMYFUNCTION("IMPORTRANGE(""https://docs.google.com/spreadsheets/d/1XL5vhW3sbDhbH9Cz0tuDiY8C3ctxq1tqvaCgkFb8cCA/edit?usp=sharing"",""อุบลราชธานี!J363"")"),5684)</f>
        <v>5684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IFERROR(__xludf.DUMMYFUNCTION("IMPORTRANGE(""https://docs.google.com/spreadsheets/d/1XL5vhW3sbDhbH9Cz0tuDiY8C3ctxq1tqvaCgkFb8cCA/edit?usp=sharing"",""อุบลราชธานี!I364"")"),0)</f>
        <v>0</v>
      </c>
      <c r="J469" s="198">
        <f ca="1">IFERROR(__xludf.DUMMYFUNCTION("IMPORTRANGE(""https://docs.google.com/spreadsheets/d/1XL5vhW3sbDhbH9Cz0tuDiY8C3ctxq1tqvaCgkFb8cCA/edit?usp=sharing"",""อุบลราชธานี!J364"")"),1947)</f>
        <v>1947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IFERROR(__xludf.DUMMYFUNCTION("IMPORTRANGE(""https://docs.google.com/spreadsheets/d/1XL5vhW3sbDhbH9Cz0tuDiY8C3ctxq1tqvaCgkFb8cCA/edit?usp=sharing"",""อุบลราชธานี!I365"")"),0)</f>
        <v>0</v>
      </c>
      <c r="J470" s="198">
        <f ca="1">IFERROR(__xludf.DUMMYFUNCTION("IMPORTRANGE(""https://docs.google.com/spreadsheets/d/1XL5vhW3sbDhbH9Cz0tuDiY8C3ctxq1tqvaCgkFb8cCA/edit?usp=sharing"",""อุบลราชธานี!J365"")"),132)</f>
        <v>132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IFERROR(__xludf.DUMMYFUNCTION("IMPORTRANGE(""https://docs.google.com/spreadsheets/d/1XL5vhW3sbDhbH9Cz0tuDiY8C3ctxq1tqvaCgkFb8cCA/edit?usp=sharing"",""อุบลราชธานี!I366"")"),0)</f>
        <v>0</v>
      </c>
      <c r="J471" s="198">
        <f ca="1">IFERROR(__xludf.DUMMYFUNCTION("IMPORTRANGE(""https://docs.google.com/spreadsheets/d/1XL5vhW3sbDhbH9Cz0tuDiY8C3ctxq1tqvaCgkFb8cCA/edit?usp=sharing"",""อุบลราชธานี!J366"")"),0)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IFERROR(__xludf.DUMMYFUNCTION("IMPORTRANGE(""https://docs.google.com/spreadsheets/d/1XL5vhW3sbDhbH9Cz0tuDiY8C3ctxq1tqvaCgkFb8cCA/edit?usp=sharing"",""อุบลราชธานี!I367"")"),0)</f>
        <v>0</v>
      </c>
      <c r="J472" s="198">
        <f ca="1">IFERROR(__xludf.DUMMYFUNCTION("IMPORTRANGE(""https://docs.google.com/spreadsheets/d/1XL5vhW3sbDhbH9Cz0tuDiY8C3ctxq1tqvaCgkFb8cCA/edit?usp=sharing"",""อุบลราชธานี!J367"")"),0)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IFERROR(__xludf.DUMMYFUNCTION("IMPORTRANGE(""https://docs.google.com/spreadsheets/d/1XL5vhW3sbDhbH9Cz0tuDiY8C3ctxq1tqvaCgkFb8cCA/edit?usp=sharing"",""อุบลราชธานี!I368"")"),42047)</f>
        <v>42047</v>
      </c>
      <c r="J473" s="428">
        <f ca="1">IFERROR(__xludf.DUMMYFUNCTION("IMPORTRANGE(""https://docs.google.com/spreadsheets/d/1XL5vhW3sbDhbH9Cz0tuDiY8C3ctxq1tqvaCgkFb8cCA/edit?usp=sharing"",""อุบลราชธานี!J368"")"),0)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IFERROR(__xludf.DUMMYFUNCTION("IMPORTRANGE(""https://docs.google.com/spreadsheets/d/1XL5vhW3sbDhbH9Cz0tuDiY8C3ctxq1tqvaCgkFb8cCA/edit?usp=sharing"",""อุบลราชธานี!I369"")"),5816)</f>
        <v>5816</v>
      </c>
      <c r="J474" s="428">
        <f ca="1">IFERROR(__xludf.DUMMYFUNCTION("IMPORTRANGE(""https://docs.google.com/spreadsheets/d/1XL5vhW3sbDhbH9Cz0tuDiY8C3ctxq1tqvaCgkFb8cCA/edit?usp=sharing"",""อุบลราชธานี!J369"")"),0)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IFERROR(__xludf.DUMMYFUNCTION("IMPORTRANGE(""https://docs.google.com/spreadsheets/d/1XL5vhW3sbDhbH9Cz0tuDiY8C3ctxq1tqvaCgkFb8cCA/edit?usp=sharing"",""อุบลราชธานี!I370"")"),0)</f>
        <v>0</v>
      </c>
      <c r="J475" s="198">
        <f ca="1">IFERROR(__xludf.DUMMYFUNCTION("IMPORTRANGE(""https://docs.google.com/spreadsheets/d/1XL5vhW3sbDhbH9Cz0tuDiY8C3ctxq1tqvaCgkFb8cCA/edit?usp=sharing"",""อุบลราชธานี!J370"")"),0)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IFERROR(__xludf.DUMMYFUNCTION("IMPORTRANGE(""https://docs.google.com/spreadsheets/d/1XL5vhW3sbDhbH9Cz0tuDiY8C3ctxq1tqvaCgkFb8cCA/edit?usp=sharing"",""อุบลราชธานี!I371"")"),0)</f>
        <v>0</v>
      </c>
      <c r="J476" s="198">
        <f ca="1">IFERROR(__xludf.DUMMYFUNCTION("IMPORTRANGE(""https://docs.google.com/spreadsheets/d/1XL5vhW3sbDhbH9Cz0tuDiY8C3ctxq1tqvaCgkFb8cCA/edit?usp=sharing"",""อุบลราชธานี!J371"")"),0)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IFERROR(__xludf.DUMMYFUNCTION("IMPORTRANGE(""https://docs.google.com/spreadsheets/d/1XL5vhW3sbDhbH9Cz0tuDiY8C3ctxq1tqvaCgkFb8cCA/edit?usp=sharing"",""อุบลราชธานี!I372"")"),0)</f>
        <v>0</v>
      </c>
      <c r="J477" s="198">
        <f ca="1">IFERROR(__xludf.DUMMYFUNCTION("IMPORTRANGE(""https://docs.google.com/spreadsheets/d/1XL5vhW3sbDhbH9Cz0tuDiY8C3ctxq1tqvaCgkFb8cCA/edit?usp=sharing"",""อุบลราชธานี!J372"")"),0)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IFERROR(__xludf.DUMMYFUNCTION("IMPORTRANGE(""https://docs.google.com/spreadsheets/d/1XL5vhW3sbDhbH9Cz0tuDiY8C3ctxq1tqvaCgkFb8cCA/edit?usp=sharing"",""อุบลราชธานี!I373"")"),0)</f>
        <v>0</v>
      </c>
      <c r="J478" s="198">
        <f ca="1">IFERROR(__xludf.DUMMYFUNCTION("IMPORTRANGE(""https://docs.google.com/spreadsheets/d/1XL5vhW3sbDhbH9Cz0tuDiY8C3ctxq1tqvaCgkFb8cCA/edit?usp=sharing"",""อุบลราชธานี!J373"")"),0)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IFERROR(__xludf.DUMMYFUNCTION("IMPORTRANGE(""https://docs.google.com/spreadsheets/d/1XL5vhW3sbDhbH9Cz0tuDiY8C3ctxq1tqvaCgkFb8cCA/edit?usp=sharing"",""อุบลราชธานี!I374"")"),0)</f>
        <v>0</v>
      </c>
      <c r="J479" s="198">
        <f ca="1">IFERROR(__xludf.DUMMYFUNCTION("IMPORTRANGE(""https://docs.google.com/spreadsheets/d/1XL5vhW3sbDhbH9Cz0tuDiY8C3ctxq1tqvaCgkFb8cCA/edit?usp=sharing"",""อุบลราชธานี!J374"")"),0)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IFERROR(__xludf.DUMMYFUNCTION("IMPORTRANGE(""https://docs.google.com/spreadsheets/d/1XL5vhW3sbDhbH9Cz0tuDiY8C3ctxq1tqvaCgkFb8cCA/edit?usp=sharing"",""อุบลราชธานี!I375"")"),0)</f>
        <v>0</v>
      </c>
      <c r="J480" s="198">
        <f ca="1">IFERROR(__xludf.DUMMYFUNCTION("IMPORTRANGE(""https://docs.google.com/spreadsheets/d/1XL5vhW3sbDhbH9Cz0tuDiY8C3ctxq1tqvaCgkFb8cCA/edit?usp=sharing"",""อุบลราชธานี!J375"")"),0)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IFERROR(__xludf.DUMMYFUNCTION("IMPORTRANGE(""https://docs.google.com/spreadsheets/d/1XL5vhW3sbDhbH9Cz0tuDiY8C3ctxq1tqvaCgkFb8cCA/edit?usp=sharing"",""อุบลราชธานี!I376"")"),42047)</f>
        <v>42047</v>
      </c>
      <c r="J481" s="428">
        <f ca="1">IFERROR(__xludf.DUMMYFUNCTION("IMPORTRANGE(""https://docs.google.com/spreadsheets/d/1XL5vhW3sbDhbH9Cz0tuDiY8C3ctxq1tqvaCgkFb8cCA/edit?usp=sharing"",""อุบลราชธานี!J376"")"),0)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IFERROR(__xludf.DUMMYFUNCTION("IMPORTRANGE(""https://docs.google.com/spreadsheets/d/1XL5vhW3sbDhbH9Cz0tuDiY8C3ctxq1tqvaCgkFb8cCA/edit?usp=sharing"",""อุบลราชธานี!I377"")"),5816)</f>
        <v>5816</v>
      </c>
      <c r="J482" s="428">
        <f ca="1">IFERROR(__xludf.DUMMYFUNCTION("IMPORTRANGE(""https://docs.google.com/spreadsheets/d/1XL5vhW3sbDhbH9Cz0tuDiY8C3ctxq1tqvaCgkFb8cCA/edit?usp=sharing"",""อุบลราชธานี!J377"")"),0)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IFERROR(__xludf.DUMMYFUNCTION("IMPORTRANGE(""https://docs.google.com/spreadsheets/d/1XL5vhW3sbDhbH9Cz0tuDiY8C3ctxq1tqvaCgkFb8cCA/edit?usp=sharing"",""อุบลราชธานี!I378"")"),0)</f>
        <v>0</v>
      </c>
      <c r="J483" s="198">
        <f ca="1">IFERROR(__xludf.DUMMYFUNCTION("IMPORTRANGE(""https://docs.google.com/spreadsheets/d/1XL5vhW3sbDhbH9Cz0tuDiY8C3ctxq1tqvaCgkFb8cCA/edit?usp=sharing"",""อุบลราชธานี!J378"")"),0)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IFERROR(__xludf.DUMMYFUNCTION("IMPORTRANGE(""https://docs.google.com/spreadsheets/d/1XL5vhW3sbDhbH9Cz0tuDiY8C3ctxq1tqvaCgkFb8cCA/edit?usp=sharing"",""อุบลราชธานี!I379"")"),0)</f>
        <v>0</v>
      </c>
      <c r="J484" s="198">
        <f ca="1">IFERROR(__xludf.DUMMYFUNCTION("IMPORTRANGE(""https://docs.google.com/spreadsheets/d/1XL5vhW3sbDhbH9Cz0tuDiY8C3ctxq1tqvaCgkFb8cCA/edit?usp=sharing"",""อุบลราชธานี!J379"")"),0)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IFERROR(__xludf.DUMMYFUNCTION("IMPORTRANGE(""https://docs.google.com/spreadsheets/d/1XL5vhW3sbDhbH9Cz0tuDiY8C3ctxq1tqvaCgkFb8cCA/edit?usp=sharing"",""อุบลราชธานี!I380"")"),0)</f>
        <v>0</v>
      </c>
      <c r="J485" s="198">
        <f ca="1">IFERROR(__xludf.DUMMYFUNCTION("IMPORTRANGE(""https://docs.google.com/spreadsheets/d/1XL5vhW3sbDhbH9Cz0tuDiY8C3ctxq1tqvaCgkFb8cCA/edit?usp=sharing"",""อุบลราชธานี!J380"")"),0)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IFERROR(__xludf.DUMMYFUNCTION("IMPORTRANGE(""https://docs.google.com/spreadsheets/d/1XL5vhW3sbDhbH9Cz0tuDiY8C3ctxq1tqvaCgkFb8cCA/edit?usp=sharing"",""อุบลราชธานี!I381"")"),0)</f>
        <v>0</v>
      </c>
      <c r="J486" s="198">
        <f ca="1">IFERROR(__xludf.DUMMYFUNCTION("IMPORTRANGE(""https://docs.google.com/spreadsheets/d/1XL5vhW3sbDhbH9Cz0tuDiY8C3ctxq1tqvaCgkFb8cCA/edit?usp=sharing"",""อุบลราชธานี!J381"")"),0)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IFERROR(__xludf.DUMMYFUNCTION("IMPORTRANGE(""https://docs.google.com/spreadsheets/d/1XL5vhW3sbDhbH9Cz0tuDiY8C3ctxq1tqvaCgkFb8cCA/edit?usp=sharing"",""อุบลราชธานี!I382"")"),0)</f>
        <v>0</v>
      </c>
      <c r="J487" s="428">
        <f ca="1">IFERROR(__xludf.DUMMYFUNCTION("IMPORTRANGE(""https://docs.google.com/spreadsheets/d/1XL5vhW3sbDhbH9Cz0tuDiY8C3ctxq1tqvaCgkFb8cCA/edit?usp=sharing"",""อุบลราชธานี!J382"")"),0)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IFERROR(__xludf.DUMMYFUNCTION("IMPORTRANGE(""https://docs.google.com/spreadsheets/d/1XL5vhW3sbDhbH9Cz0tuDiY8C3ctxq1tqvaCgkFb8cCA/edit?usp=sharing"",""อุบลราชธานี!I383"")"),0)</f>
        <v>0</v>
      </c>
      <c r="J488" s="428">
        <f ca="1">IFERROR(__xludf.DUMMYFUNCTION("IMPORTRANGE(""https://docs.google.com/spreadsheets/d/1XL5vhW3sbDhbH9Cz0tuDiY8C3ctxq1tqvaCgkFb8cCA/edit?usp=sharing"",""อุบลราชธานี!J383"")"),0)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IFERROR(__xludf.DUMMYFUNCTION("IMPORTRANGE(""https://docs.google.com/spreadsheets/d/1XL5vhW3sbDhbH9Cz0tuDiY8C3ctxq1tqvaCgkFb8cCA/edit?usp=sharing"",""อุบลราชธานี!I384"")"),0)</f>
        <v>0</v>
      </c>
      <c r="J489" s="198">
        <f ca="1">IFERROR(__xludf.DUMMYFUNCTION("IMPORTRANGE(""https://docs.google.com/spreadsheets/d/1XL5vhW3sbDhbH9Cz0tuDiY8C3ctxq1tqvaCgkFb8cCA/edit?usp=sharing"",""อุบลราชธานี!J384"")"),0)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IFERROR(__xludf.DUMMYFUNCTION("IMPORTRANGE(""https://docs.google.com/spreadsheets/d/1XL5vhW3sbDhbH9Cz0tuDiY8C3ctxq1tqvaCgkFb8cCA/edit?usp=sharing"",""อุบลราชธานี!I385"")"),0)</f>
        <v>0</v>
      </c>
      <c r="J490" s="198">
        <f ca="1">IFERROR(__xludf.DUMMYFUNCTION("IMPORTRANGE(""https://docs.google.com/spreadsheets/d/1XL5vhW3sbDhbH9Cz0tuDiY8C3ctxq1tqvaCgkFb8cCA/edit?usp=sharing"",""อุบลราชธานี!J385"")"),0)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IFERROR(__xludf.DUMMYFUNCTION("IMPORTRANGE(""https://docs.google.com/spreadsheets/d/1XL5vhW3sbDhbH9Cz0tuDiY8C3ctxq1tqvaCgkFb8cCA/edit?usp=sharing"",""อุบลราชธานี!I386"")"),0)</f>
        <v>0</v>
      </c>
      <c r="J491" s="198">
        <f ca="1">IFERROR(__xludf.DUMMYFUNCTION("IMPORTRANGE(""https://docs.google.com/spreadsheets/d/1XL5vhW3sbDhbH9Cz0tuDiY8C3ctxq1tqvaCgkFb8cCA/edit?usp=sharing"",""อุบลราชธานี!J386"")"),0)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IFERROR(__xludf.DUMMYFUNCTION("IMPORTRANGE(""https://docs.google.com/spreadsheets/d/1XL5vhW3sbDhbH9Cz0tuDiY8C3ctxq1tqvaCgkFb8cCA/edit?usp=sharing"",""อุบลราชธานี!I387"")"),0)</f>
        <v>0</v>
      </c>
      <c r="J492" s="198">
        <f ca="1">IFERROR(__xludf.DUMMYFUNCTION("IMPORTRANGE(""https://docs.google.com/spreadsheets/d/1XL5vhW3sbDhbH9Cz0tuDiY8C3ctxq1tqvaCgkFb8cCA/edit?usp=sharing"",""อุบลราชธานี!J387"")"),0)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IFERROR(__xludf.DUMMYFUNCTION("IMPORTRANGE(""https://docs.google.com/spreadsheets/d/1XL5vhW3sbDhbH9Cz0tuDiY8C3ctxq1tqvaCgkFb8cCA/edit?usp=sharing"",""อุบลราชธานี!I388"")"),0)</f>
        <v>0</v>
      </c>
      <c r="J493" s="198">
        <f ca="1">IFERROR(__xludf.DUMMYFUNCTION("IMPORTRANGE(""https://docs.google.com/spreadsheets/d/1XL5vhW3sbDhbH9Cz0tuDiY8C3ctxq1tqvaCgkFb8cCA/edit?usp=sharing"",""อุบลราชธานี!J388"")"),0)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IFERROR(__xludf.DUMMYFUNCTION("IMPORTRANGE(""https://docs.google.com/spreadsheets/d/1XL5vhW3sbDhbH9Cz0tuDiY8C3ctxq1tqvaCgkFb8cCA/edit?usp=sharing"",""อุบลราชธานี!I389"")"),0)</f>
        <v>0</v>
      </c>
      <c r="J494" s="444">
        <f ca="1">IFERROR(__xludf.DUMMYFUNCTION("IMPORTRANGE(""https://docs.google.com/spreadsheets/d/1XL5vhW3sbDhbH9Cz0tuDiY8C3ctxq1tqvaCgkFb8cCA/edit?usp=sharing"",""อุบลราชธานี!J389"")"),0)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IFERROR(__xludf.DUMMYFUNCTION("IMPORTRANGE(""https://docs.google.com/spreadsheets/d/1XL5vhW3sbDhbH9Cz0tuDiY8C3ctxq1tqvaCgkFb8cCA/edit?usp=sharing"",""อุบลราชธานี!I390"")"),0)</f>
        <v>0</v>
      </c>
      <c r="J495" s="444">
        <f ca="1">IFERROR(__xludf.DUMMYFUNCTION("IMPORTRANGE(""https://docs.google.com/spreadsheets/d/1XL5vhW3sbDhbH9Cz0tuDiY8C3ctxq1tqvaCgkFb8cCA/edit?usp=sharing"",""อุบลราชธานี!J390"")"),0)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IFERROR(__xludf.DUMMYFUNCTION("IMPORTRANGE(""https://docs.google.com/spreadsheets/d/1XL5vhW3sbDhbH9Cz0tuDiY8C3ctxq1tqvaCgkFb8cCA/edit?usp=sharing"",""อุบลราชธานี!I391"")"),0)</f>
        <v>0</v>
      </c>
      <c r="J496" s="444">
        <f ca="1">IFERROR(__xludf.DUMMYFUNCTION("IMPORTRANGE(""https://docs.google.com/spreadsheets/d/1XL5vhW3sbDhbH9Cz0tuDiY8C3ctxq1tqvaCgkFb8cCA/edit?usp=sharing"",""อุบลราชธานี!J391"")"),0)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IFERROR(__xludf.DUMMYFUNCTION("IMPORTRANGE(""https://docs.google.com/spreadsheets/d/1XL5vhW3sbDhbH9Cz0tuDiY8C3ctxq1tqvaCgkFb8cCA/edit?usp=sharing"",""อุบลราชธานี!I392"")"),2175)</f>
        <v>2175</v>
      </c>
      <c r="J497" s="451">
        <f ca="1">IFERROR(__xludf.DUMMYFUNCTION("IMPORTRANGE(""https://docs.google.com/spreadsheets/d/1XL5vhW3sbDhbH9Cz0tuDiY8C3ctxq1tqvaCgkFb8cCA/edit?usp=sharing"",""อุบลราชธานี!J392"")"),0)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IFERROR(__xludf.DUMMYFUNCTION("IMPORTRANGE(""https://docs.google.com/spreadsheets/d/1XL5vhW3sbDhbH9Cz0tuDiY8C3ctxq1tqvaCgkFb8cCA/edit?usp=sharing"",""อุบลราชธานี!I393"")"),2175)</f>
        <v>2175</v>
      </c>
      <c r="J498" s="428">
        <f ca="1">IFERROR(__xludf.DUMMYFUNCTION("IMPORTRANGE(""https://docs.google.com/spreadsheets/d/1XL5vhW3sbDhbH9Cz0tuDiY8C3ctxq1tqvaCgkFb8cCA/edit?usp=sharing"",""อุบลราชธานี!J393"")"),0)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IFERROR(__xludf.DUMMYFUNCTION("IMPORTRANGE(""https://docs.google.com/spreadsheets/d/1XL5vhW3sbDhbH9Cz0tuDiY8C3ctxq1tqvaCgkFb8cCA/edit?usp=sharing"",""อุบลราชธานี!I394"")"),375)</f>
        <v>375</v>
      </c>
      <c r="J499" s="428">
        <f ca="1">IFERROR(__xludf.DUMMYFUNCTION("IMPORTRANGE(""https://docs.google.com/spreadsheets/d/1XL5vhW3sbDhbH9Cz0tuDiY8C3ctxq1tqvaCgkFb8cCA/edit?usp=sharing"",""อุบลราชธานี!J394"")"),0)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IFERROR(__xludf.DUMMYFUNCTION("IMPORTRANGE(""https://docs.google.com/spreadsheets/d/1XL5vhW3sbDhbH9Cz0tuDiY8C3ctxq1tqvaCgkFb8cCA/edit?usp=sharing"",""อุบลราชธานี!I395"")"),0)</f>
        <v>0</v>
      </c>
      <c r="J500" s="170">
        <f ca="1">IFERROR(__xludf.DUMMYFUNCTION("IMPORTRANGE(""https://docs.google.com/spreadsheets/d/1XL5vhW3sbDhbH9Cz0tuDiY8C3ctxq1tqvaCgkFb8cCA/edit?usp=sharing"",""อุบลราชธานี!J395"")"),0)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IFERROR(__xludf.DUMMYFUNCTION("IMPORTRANGE(""https://docs.google.com/spreadsheets/d/1XL5vhW3sbDhbH9Cz0tuDiY8C3ctxq1tqvaCgkFb8cCA/edit?usp=sharing"",""อุบลราชธานี!I396"")"),0)</f>
        <v>0</v>
      </c>
      <c r="J501" s="170">
        <f ca="1">IFERROR(__xludf.DUMMYFUNCTION("IMPORTRANGE(""https://docs.google.com/spreadsheets/d/1XL5vhW3sbDhbH9Cz0tuDiY8C3ctxq1tqvaCgkFb8cCA/edit?usp=sharing"",""อุบลราชธานี!J396"")"),0)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IFERROR(__xludf.DUMMYFUNCTION("IMPORTRANGE(""https://docs.google.com/spreadsheets/d/1XL5vhW3sbDhbH9Cz0tuDiY8C3ctxq1tqvaCgkFb8cCA/edit?usp=sharing"",""อุบลราชธานี!I397"")"),0)</f>
        <v>0</v>
      </c>
      <c r="J502" s="198">
        <f ca="1">IFERROR(__xludf.DUMMYFUNCTION("IMPORTRANGE(""https://docs.google.com/spreadsheets/d/1XL5vhW3sbDhbH9Cz0tuDiY8C3ctxq1tqvaCgkFb8cCA/edit?usp=sharing"",""อุบลราชธานี!J397"")"),0)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IFERROR(__xludf.DUMMYFUNCTION("IMPORTRANGE(""https://docs.google.com/spreadsheets/d/1XL5vhW3sbDhbH9Cz0tuDiY8C3ctxq1tqvaCgkFb8cCA/edit?usp=sharing"",""อุบลราชธานี!I398"")"),0)</f>
        <v>0</v>
      </c>
      <c r="J503" s="207">
        <f ca="1">IFERROR(__xludf.DUMMYFUNCTION("IMPORTRANGE(""https://docs.google.com/spreadsheets/d/1XL5vhW3sbDhbH9Cz0tuDiY8C3ctxq1tqvaCgkFb8cCA/edit?usp=sharing"",""อุบลราชธานี!J398"")"),0)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IFERROR(__xludf.DUMMYFUNCTION("IMPORTRANGE(""https://docs.google.com/spreadsheets/d/1XL5vhW3sbDhbH9Cz0tuDiY8C3ctxq1tqvaCgkFb8cCA/edit?usp=sharing"",""อุบลราชธานี!I399"")"),0)</f>
        <v>0</v>
      </c>
      <c r="J504" s="198">
        <f ca="1">IFERROR(__xludf.DUMMYFUNCTION("IMPORTRANGE(""https://docs.google.com/spreadsheets/d/1XL5vhW3sbDhbH9Cz0tuDiY8C3ctxq1tqvaCgkFb8cCA/edit?usp=sharing"",""อุบลราชธานี!J399"")"),0)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IFERROR(__xludf.DUMMYFUNCTION("IMPORTRANGE(""https://docs.google.com/spreadsheets/d/1XL5vhW3sbDhbH9Cz0tuDiY8C3ctxq1tqvaCgkFb8cCA/edit?usp=sharing"",""อุบลราชธานี!I400"")"),0)</f>
        <v>0</v>
      </c>
      <c r="J505" s="207">
        <f ca="1">IFERROR(__xludf.DUMMYFUNCTION("IMPORTRANGE(""https://docs.google.com/spreadsheets/d/1XL5vhW3sbDhbH9Cz0tuDiY8C3ctxq1tqvaCgkFb8cCA/edit?usp=sharing"",""อุบลราชธานี!J400"")"),0)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IFERROR(__xludf.DUMMYFUNCTION("IMPORTRANGE(""https://docs.google.com/spreadsheets/d/1XL5vhW3sbDhbH9Cz0tuDiY8C3ctxq1tqvaCgkFb8cCA/edit?usp=sharing"",""อุบลราชธานี!I401"")"),0)</f>
        <v>0</v>
      </c>
      <c r="J506" s="198">
        <f ca="1">IFERROR(__xludf.DUMMYFUNCTION("IMPORTRANGE(""https://docs.google.com/spreadsheets/d/1XL5vhW3sbDhbH9Cz0tuDiY8C3ctxq1tqvaCgkFb8cCA/edit?usp=sharing"",""อุบลราชธานี!J401"")"),0)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IFERROR(__xludf.DUMMYFUNCTION("IMPORTRANGE(""https://docs.google.com/spreadsheets/d/1XL5vhW3sbDhbH9Cz0tuDiY8C3ctxq1tqvaCgkFb8cCA/edit?usp=sharing"",""อุบลราชธานี!I402"")"),0)</f>
        <v>0</v>
      </c>
      <c r="J507" s="207">
        <f ca="1">IFERROR(__xludf.DUMMYFUNCTION("IMPORTRANGE(""https://docs.google.com/spreadsheets/d/1XL5vhW3sbDhbH9Cz0tuDiY8C3ctxq1tqvaCgkFb8cCA/edit?usp=sharing"",""อุบลราชธานี!J402"")"),0)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IFERROR(__xludf.DUMMYFUNCTION("IMPORTRANGE(""https://docs.google.com/spreadsheets/d/1XL5vhW3sbDhbH9Cz0tuDiY8C3ctxq1tqvaCgkFb8cCA/edit?usp=sharing"",""อุบลราชธานี!I403"")"),0)</f>
        <v>0</v>
      </c>
      <c r="J508" s="170">
        <f ca="1">IFERROR(__xludf.DUMMYFUNCTION("IMPORTRANGE(""https://docs.google.com/spreadsheets/d/1XL5vhW3sbDhbH9Cz0tuDiY8C3ctxq1tqvaCgkFb8cCA/edit?usp=sharing"",""อุบลราชธานี!J403"")"),0)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IFERROR(__xludf.DUMMYFUNCTION("IMPORTRANGE(""https://docs.google.com/spreadsheets/d/1XL5vhW3sbDhbH9Cz0tuDiY8C3ctxq1tqvaCgkFb8cCA/edit?usp=sharing"",""อุบลราชธานี!I404"")"),0)</f>
        <v>0</v>
      </c>
      <c r="J509" s="170">
        <f ca="1">IFERROR(__xludf.DUMMYFUNCTION("IMPORTRANGE(""https://docs.google.com/spreadsheets/d/1XL5vhW3sbDhbH9Cz0tuDiY8C3ctxq1tqvaCgkFb8cCA/edit?usp=sharing"",""อุบลราชธานี!J404"")"),0)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IFERROR(__xludf.DUMMYFUNCTION("IMPORTRANGE(""https://docs.google.com/spreadsheets/d/1XL5vhW3sbDhbH9Cz0tuDiY8C3ctxq1tqvaCgkFb8cCA/edit?usp=sharing"",""อุบลราชธานี!I405"")"),0)</f>
        <v>0</v>
      </c>
      <c r="J510" s="207">
        <f ca="1">IFERROR(__xludf.DUMMYFUNCTION("IMPORTRANGE(""https://docs.google.com/spreadsheets/d/1XL5vhW3sbDhbH9Cz0tuDiY8C3ctxq1tqvaCgkFb8cCA/edit?usp=sharing"",""อุบลราชธานี!J405"")"),0)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IFERROR(__xludf.DUMMYFUNCTION("IMPORTRANGE(""https://docs.google.com/spreadsheets/d/1XL5vhW3sbDhbH9Cz0tuDiY8C3ctxq1tqvaCgkFb8cCA/edit?usp=sharing"",""อุบลราชธานี!I406"")"),0)</f>
        <v>0</v>
      </c>
      <c r="J511" s="207">
        <f ca="1">IFERROR(__xludf.DUMMYFUNCTION("IMPORTRANGE(""https://docs.google.com/spreadsheets/d/1XL5vhW3sbDhbH9Cz0tuDiY8C3ctxq1tqvaCgkFb8cCA/edit?usp=sharing"",""อุบลราชธานี!J406"")"),0)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IFERROR(__xludf.DUMMYFUNCTION("IMPORTRANGE(""https://docs.google.com/spreadsheets/d/1XL5vhW3sbDhbH9Cz0tuDiY8C3ctxq1tqvaCgkFb8cCA/edit?usp=sharing"",""อุบลราชธานี!I407"")"),0)</f>
        <v>0</v>
      </c>
      <c r="J512" s="207">
        <f ca="1">IFERROR(__xludf.DUMMYFUNCTION("IMPORTRANGE(""https://docs.google.com/spreadsheets/d/1XL5vhW3sbDhbH9Cz0tuDiY8C3ctxq1tqvaCgkFb8cCA/edit?usp=sharing"",""อุบลราชธานี!J407"")"),0)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IFERROR(__xludf.DUMMYFUNCTION("IMPORTRANGE(""https://docs.google.com/spreadsheets/d/1XL5vhW3sbDhbH9Cz0tuDiY8C3ctxq1tqvaCgkFb8cCA/edit?usp=sharing"",""อุบลราชธานี!I408"")"),0)</f>
        <v>0</v>
      </c>
      <c r="J513" s="207">
        <f ca="1">IFERROR(__xludf.DUMMYFUNCTION("IMPORTRANGE(""https://docs.google.com/spreadsheets/d/1XL5vhW3sbDhbH9Cz0tuDiY8C3ctxq1tqvaCgkFb8cCA/edit?usp=sharing"",""อุบลราชธานี!J408"")"),0)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IFERROR(__xludf.DUMMYFUNCTION("IMPORTRANGE(""https://docs.google.com/spreadsheets/d/1XL5vhW3sbDhbH9Cz0tuDiY8C3ctxq1tqvaCgkFb8cCA/edit?usp=sharing"",""อุบลราชธานี!I409"")"),0)</f>
        <v>0</v>
      </c>
      <c r="J514" s="207">
        <f ca="1">IFERROR(__xludf.DUMMYFUNCTION("IMPORTRANGE(""https://docs.google.com/spreadsheets/d/1XL5vhW3sbDhbH9Cz0tuDiY8C3ctxq1tqvaCgkFb8cCA/edit?usp=sharing"",""อุบลราชธานี!J409"")"),0)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IFERROR(__xludf.DUMMYFUNCTION("IMPORTRANGE(""https://docs.google.com/spreadsheets/d/1XL5vhW3sbDhbH9Cz0tuDiY8C3ctxq1tqvaCgkFb8cCA/edit?usp=sharing"",""อุบลราชธานี!I410"")"),0)</f>
        <v>0</v>
      </c>
      <c r="J515" s="207">
        <f ca="1">IFERROR(__xludf.DUMMYFUNCTION("IMPORTRANGE(""https://docs.google.com/spreadsheets/d/1XL5vhW3sbDhbH9Cz0tuDiY8C3ctxq1tqvaCgkFb8cCA/edit?usp=sharing"",""อุบลราชธานี!J410"")"),0)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IFERROR(__xludf.DUMMYFUNCTION("IMPORTRANGE(""https://docs.google.com/spreadsheets/d/1XL5vhW3sbDhbH9Cz0tuDiY8C3ctxq1tqvaCgkFb8cCA/edit?usp=sharing"",""อุบลราชธานี!I411"")"),0)</f>
        <v>0</v>
      </c>
      <c r="J516" s="276">
        <f ca="1">IFERROR(__xludf.DUMMYFUNCTION("IMPORTRANGE(""https://docs.google.com/spreadsheets/d/1XL5vhW3sbDhbH9Cz0tuDiY8C3ctxq1tqvaCgkFb8cCA/edit?usp=sharing"",""อุบลราชธานี!J411"")"),0)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IFERROR(__xludf.DUMMYFUNCTION("IMPORTRANGE(""https://docs.google.com/spreadsheets/d/1XL5vhW3sbDhbH9Cz0tuDiY8C3ctxq1tqvaCgkFb8cCA/edit?usp=sharing"",""อุบลราชธานี!I412"")"),0)</f>
        <v>0</v>
      </c>
      <c r="J517" s="292">
        <f ca="1">IFERROR(__xludf.DUMMYFUNCTION("IMPORTRANGE(""https://docs.google.com/spreadsheets/d/1XL5vhW3sbDhbH9Cz0tuDiY8C3ctxq1tqvaCgkFb8cCA/edit?usp=sharing"",""อุบลราชธานี!J412"")"),0)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IFERROR(__xludf.DUMMYFUNCTION("IMPORTRANGE(""https://docs.google.com/spreadsheets/d/1XL5vhW3sbDhbH9Cz0tuDiY8C3ctxq1tqvaCgkFb8cCA/edit?usp=sharing"",""อุบลราชธานี!I413"")"),0)</f>
        <v>0</v>
      </c>
      <c r="J518" s="292">
        <f ca="1">IFERROR(__xludf.DUMMYFUNCTION("IMPORTRANGE(""https://docs.google.com/spreadsheets/d/1XL5vhW3sbDhbH9Cz0tuDiY8C3ctxq1tqvaCgkFb8cCA/edit?usp=sharing"",""อุบลราชธานี!J413"")"),0)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IFERROR(__xludf.DUMMYFUNCTION("IMPORTRANGE(""https://docs.google.com/spreadsheets/d/1XL5vhW3sbDhbH9Cz0tuDiY8C3ctxq1tqvaCgkFb8cCA/edit?usp=sharing"",""อุบลราชธานี!I414"")"),0)</f>
        <v>0</v>
      </c>
      <c r="J519" s="197">
        <f ca="1">IFERROR(__xludf.DUMMYFUNCTION("IMPORTRANGE(""https://docs.google.com/spreadsheets/d/1XL5vhW3sbDhbH9Cz0tuDiY8C3ctxq1tqvaCgkFb8cCA/edit?usp=sharing"",""อุบลราชธานี!J414"")"),0)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IFERROR(__xludf.DUMMYFUNCTION("IMPORTRANGE(""https://docs.google.com/spreadsheets/d/1XL5vhW3sbDhbH9Cz0tuDiY8C3ctxq1tqvaCgkFb8cCA/edit?usp=sharing"",""อุบลราชธานี!I415"")"),0)</f>
        <v>0</v>
      </c>
      <c r="J520" s="197">
        <f ca="1">IFERROR(__xludf.DUMMYFUNCTION("IMPORTRANGE(""https://docs.google.com/spreadsheets/d/1XL5vhW3sbDhbH9Cz0tuDiY8C3ctxq1tqvaCgkFb8cCA/edit?usp=sharing"",""อุบลราชธานี!J415"")"),0)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IFERROR(__xludf.DUMMYFUNCTION("IMPORTRANGE(""https://docs.google.com/spreadsheets/d/1XL5vhW3sbDhbH9Cz0tuDiY8C3ctxq1tqvaCgkFb8cCA/edit?usp=sharing"",""อุบลราชธานี!I416"")"),0)</f>
        <v>0</v>
      </c>
      <c r="J521" s="197">
        <f ca="1">IFERROR(__xludf.DUMMYFUNCTION("IMPORTRANGE(""https://docs.google.com/spreadsheets/d/1XL5vhW3sbDhbH9Cz0tuDiY8C3ctxq1tqvaCgkFb8cCA/edit?usp=sharing"",""อุบลราชธานี!J416"")"),0)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IFERROR(__xludf.DUMMYFUNCTION("IMPORTRANGE(""https://docs.google.com/spreadsheets/d/1XL5vhW3sbDhbH9Cz0tuDiY8C3ctxq1tqvaCgkFb8cCA/edit?usp=sharing"",""อุบลราชธานี!I417"")"),0)</f>
        <v>0</v>
      </c>
      <c r="J522" s="197">
        <f ca="1">IFERROR(__xludf.DUMMYFUNCTION("IMPORTRANGE(""https://docs.google.com/spreadsheets/d/1XL5vhW3sbDhbH9Cz0tuDiY8C3ctxq1tqvaCgkFb8cCA/edit?usp=sharing"",""อุบลราชธานี!J417"")"),0)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IFERROR(__xludf.DUMMYFUNCTION("IMPORTRANGE(""https://docs.google.com/spreadsheets/d/1XL5vhW3sbDhbH9Cz0tuDiY8C3ctxq1tqvaCgkFb8cCA/edit?usp=sharing"",""อุบลราชธานี!I418"")"),0)</f>
        <v>0</v>
      </c>
      <c r="J523" s="197">
        <f ca="1">IFERROR(__xludf.DUMMYFUNCTION("IMPORTRANGE(""https://docs.google.com/spreadsheets/d/1XL5vhW3sbDhbH9Cz0tuDiY8C3ctxq1tqvaCgkFb8cCA/edit?usp=sharing"",""อุบลราชธานี!J418"")"),0)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IFERROR(__xludf.DUMMYFUNCTION("IMPORTRANGE(""https://docs.google.com/spreadsheets/d/1XL5vhW3sbDhbH9Cz0tuDiY8C3ctxq1tqvaCgkFb8cCA/edit?usp=sharing"",""อุบลราชธานี!I419"")"),0)</f>
        <v>0</v>
      </c>
      <c r="J524" s="197">
        <f ca="1">IFERROR(__xludf.DUMMYFUNCTION("IMPORTRANGE(""https://docs.google.com/spreadsheets/d/1XL5vhW3sbDhbH9Cz0tuDiY8C3ctxq1tqvaCgkFb8cCA/edit?usp=sharing"",""อุบลราชธานี!J419"")"),0)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IFERROR(__xludf.DUMMYFUNCTION("IMPORTRANGE(""https://docs.google.com/spreadsheets/d/1XL5vhW3sbDhbH9Cz0tuDiY8C3ctxq1tqvaCgkFb8cCA/edit?usp=sharing"",""อุบลราชธานี!I420"")"),0)</f>
        <v>0</v>
      </c>
      <c r="J525" s="292">
        <f ca="1">IFERROR(__xludf.DUMMYFUNCTION("IMPORTRANGE(""https://docs.google.com/spreadsheets/d/1XL5vhW3sbDhbH9Cz0tuDiY8C3ctxq1tqvaCgkFb8cCA/edit?usp=sharing"",""อุบลราชธานี!J420"")"),0)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IFERROR(__xludf.DUMMYFUNCTION("IMPORTRANGE(""https://docs.google.com/spreadsheets/d/1XL5vhW3sbDhbH9Cz0tuDiY8C3ctxq1tqvaCgkFb8cCA/edit?usp=sharing"",""อุบลราชธานี!I421"")"),0)</f>
        <v>0</v>
      </c>
      <c r="J526" s="292">
        <f ca="1">IFERROR(__xludf.DUMMYFUNCTION("IMPORTRANGE(""https://docs.google.com/spreadsheets/d/1XL5vhW3sbDhbH9Cz0tuDiY8C3ctxq1tqvaCgkFb8cCA/edit?usp=sharing"",""อุบลราชธานี!J421"")"),0)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IFERROR(__xludf.DUMMYFUNCTION("IMPORTRANGE(""https://docs.google.com/spreadsheets/d/1XL5vhW3sbDhbH9Cz0tuDiY8C3ctxq1tqvaCgkFb8cCA/edit?usp=sharing"",""อุบลราชธานี!I422"")"),0)</f>
        <v>0</v>
      </c>
      <c r="J527" s="207">
        <f ca="1">IFERROR(__xludf.DUMMYFUNCTION("IMPORTRANGE(""https://docs.google.com/spreadsheets/d/1XL5vhW3sbDhbH9Cz0tuDiY8C3ctxq1tqvaCgkFb8cCA/edit?usp=sharing"",""อุบลราชธานี!J422"")"),0)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IFERROR(__xludf.DUMMYFUNCTION("IMPORTRANGE(""https://docs.google.com/spreadsheets/d/1XL5vhW3sbDhbH9Cz0tuDiY8C3ctxq1tqvaCgkFb8cCA/edit?usp=sharing"",""อุบลราชธานี!I423"")"),0)</f>
        <v>0</v>
      </c>
      <c r="J528" s="207">
        <f ca="1">IFERROR(__xludf.DUMMYFUNCTION("IMPORTRANGE(""https://docs.google.com/spreadsheets/d/1XL5vhW3sbDhbH9Cz0tuDiY8C3ctxq1tqvaCgkFb8cCA/edit?usp=sharing"",""อุบลราชธานี!J423"")"),0)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IFERROR(__xludf.DUMMYFUNCTION("IMPORTRANGE(""https://docs.google.com/spreadsheets/d/1XL5vhW3sbDhbH9Cz0tuDiY8C3ctxq1tqvaCgkFb8cCA/edit?usp=sharing"",""อุบลราชธานี!I424"")"),0)</f>
        <v>0</v>
      </c>
      <c r="J529" s="207">
        <f ca="1">IFERROR(__xludf.DUMMYFUNCTION("IMPORTRANGE(""https://docs.google.com/spreadsheets/d/1XL5vhW3sbDhbH9Cz0tuDiY8C3ctxq1tqvaCgkFb8cCA/edit?usp=sharing"",""อุบลราชธานี!J424"")"),0)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IFERROR(__xludf.DUMMYFUNCTION("IMPORTRANGE(""https://docs.google.com/spreadsheets/d/1XL5vhW3sbDhbH9Cz0tuDiY8C3ctxq1tqvaCgkFb8cCA/edit?usp=sharing"",""อุบลราชธานี!I425"")"),0)</f>
        <v>0</v>
      </c>
      <c r="J530" s="207">
        <f ca="1">IFERROR(__xludf.DUMMYFUNCTION("IMPORTRANGE(""https://docs.google.com/spreadsheets/d/1XL5vhW3sbDhbH9Cz0tuDiY8C3ctxq1tqvaCgkFb8cCA/edit?usp=sharing"",""อุบลราชธานี!J425"")"),0)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IFERROR(__xludf.DUMMYFUNCTION("IMPORTRANGE(""https://docs.google.com/spreadsheets/d/1XL5vhW3sbDhbH9Cz0tuDiY8C3ctxq1tqvaCgkFb8cCA/edit?usp=sharing"",""อุบลราชธานี!I426"")"),0)</f>
        <v>0</v>
      </c>
      <c r="J531" s="207">
        <f ca="1">IFERROR(__xludf.DUMMYFUNCTION("IMPORTRANGE(""https://docs.google.com/spreadsheets/d/1XL5vhW3sbDhbH9Cz0tuDiY8C3ctxq1tqvaCgkFb8cCA/edit?usp=sharing"",""อุบลราชธานี!J426"")"),0)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IFERROR(__xludf.DUMMYFUNCTION("IMPORTRANGE(""https://docs.google.com/spreadsheets/d/1XL5vhW3sbDhbH9Cz0tuDiY8C3ctxq1tqvaCgkFb8cCA/edit?usp=sharing"",""อุบลราชธานี!I427"")"),0)</f>
        <v>0</v>
      </c>
      <c r="J532" s="474">
        <f ca="1">IFERROR(__xludf.DUMMYFUNCTION("IMPORTRANGE(""https://docs.google.com/spreadsheets/d/1XL5vhW3sbDhbH9Cz0tuDiY8C3ctxq1tqvaCgkFb8cCA/edit?usp=sharing"",""อุบลราชธานี!J427"")"),0)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IFERROR(__xludf.DUMMYFUNCTION("IMPORTRANGE(""https://docs.google.com/spreadsheets/d/1XL5vhW3sbDhbH9Cz0tuDiY8C3ctxq1tqvaCgkFb8cCA/edit?usp=sharing"",""อุบลราชธานี!I428"")"),24)</f>
        <v>24</v>
      </c>
      <c r="J533" s="418">
        <f ca="1">IFERROR(__xludf.DUMMYFUNCTION("IMPORTRANGE(""https://docs.google.com/spreadsheets/d/1XL5vhW3sbDhbH9Cz0tuDiY8C3ctxq1tqvaCgkFb8cCA/edit?usp=sharing"",""อุบลราชธานี!J428"")"),24)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20"/>
      <c r="N533" s="420">
        <f ca="1">IFERROR(__xludf.DUMMYFUNCTION("IMPORTRANGE(""https://docs.google.com/spreadsheets/d/1XL5vhW3sbDhbH9Cz0tuDiY8C3ctxq1tqvaCgkFb8cCA/edit?usp=sharing"",""อุบลราชธานี!M428"")"),32383.5)</f>
        <v>32383.5</v>
      </c>
      <c r="O533" s="420">
        <f t="shared" ref="O533:O537" ca="1" si="118">+IF(L533&gt;0,N533*100/L533,0)</f>
        <v>89.854328523862378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IFERROR(__xludf.DUMMYFUNCTION("IMPORTRANGE(""https://docs.google.com/spreadsheets/d/1XL5vhW3sbDhbH9Cz0tuDiY8C3ctxq1tqvaCgkFb8cCA/edit?usp=sharing"",""อุบลราชธานี!L429"")"),0)</f>
        <v>0</v>
      </c>
      <c r="M534" s="172"/>
      <c r="N534" s="178">
        <f ca="1">IFERROR(__xludf.DUMMYFUNCTION("IMPORTRANGE(""https://docs.google.com/spreadsheets/d/1XL5vhW3sbDhbH9Cz0tuDiY8C3ctxq1tqvaCgkFb8cCA/edit?usp=sharing"",""อุบลราชธานี!M429"")"),0)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73"/>
      <c r="N535" s="178">
        <f ca="1">IFERROR(__xludf.DUMMYFUNCTION("IMPORTRANGE(""https://docs.google.com/spreadsheets/d/1XL5vhW3sbDhbH9Cz0tuDiY8C3ctxq1tqvaCgkFb8cCA/edit?usp=sharing"",""อุบลราชธานี!M430"")"),32383.5)</f>
        <v>32383.5</v>
      </c>
      <c r="O535" s="178">
        <f t="shared" ca="1" si="118"/>
        <v>89.854328523862378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IFERROR(__xludf.DUMMYFUNCTION("IMPORTRANGE(""https://docs.google.com/spreadsheets/d/1XL5vhW3sbDhbH9Cz0tuDiY8C3ctxq1tqvaCgkFb8cCA/edit?usp=sharing"",""อุบลราชธานี!L431"")"),0)</f>
        <v>0</v>
      </c>
      <c r="M536" s="178"/>
      <c r="N536" s="178">
        <f ca="1">IFERROR(__xludf.DUMMYFUNCTION("IMPORTRANGE(""https://docs.google.com/spreadsheets/d/1XL5vhW3sbDhbH9Cz0tuDiY8C3ctxq1tqvaCgkFb8cCA/edit?usp=sharing"",""อุบลราชธานี!M431"")"),0)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78"/>
      <c r="N537" s="178">
        <f ca="1">IFERROR(__xludf.DUMMYFUNCTION("IMPORTRANGE(""https://docs.google.com/spreadsheets/d/1XL5vhW3sbDhbH9Cz0tuDiY8C3ctxq1tqvaCgkFb8cCA/edit?usp=sharing"",""อุบลราชธานี!M432"")"),32383.5)</f>
        <v>32383.5</v>
      </c>
      <c r="O537" s="178">
        <f t="shared" ca="1" si="118"/>
        <v>89.854328523862378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IFERROR(__xludf.DUMMYFUNCTION("IMPORTRANGE(""https://docs.google.com/spreadsheets/d/1XL5vhW3sbDhbH9Cz0tuDiY8C3ctxq1tqvaCgkFb8cCA/edit?usp=sharing"",""อุบลราชธานี!M433"")"),23480)</f>
        <v>23480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IFERROR(__xludf.DUMMYFUNCTION("IMPORTRANGE(""https://docs.google.com/spreadsheets/d/1XL5vhW3sbDhbH9Cz0tuDiY8C3ctxq1tqvaCgkFb8cCA/edit?usp=sharing"",""อุบลราชธานี!M434"")"),0)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IFERROR(__xludf.DUMMYFUNCTION("IMPORTRANGE(""https://docs.google.com/spreadsheets/d/1XL5vhW3sbDhbH9Cz0tuDiY8C3ctxq1tqvaCgkFb8cCA/edit?usp=sharing"",""อุบลราชธานี!M435"")"),0)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IFERROR(__xludf.DUMMYFUNCTION("IMPORTRANGE(""https://docs.google.com/spreadsheets/d/1XL5vhW3sbDhbH9Cz0tuDiY8C3ctxq1tqvaCgkFb8cCA/edit?usp=sharing"",""อุบลราชธานี!M436"")"),8903.5)</f>
        <v>8903.5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IFERROR(__xludf.DUMMYFUNCTION("IMPORTRANGE(""https://docs.google.com/spreadsheets/d/1XL5vhW3sbDhbH9Cz0tuDiY8C3ctxq1tqvaCgkFb8cCA/edit?usp=sharing"",""อุบลราชธานี!J438"")"),0)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IFERROR(__xludf.DUMMYFUNCTION("IMPORTRANGE(""https://docs.google.com/spreadsheets/d/1XL5vhW3sbDhbH9Cz0tuDiY8C3ctxq1tqvaCgkFb8cCA/edit?usp=sharing"",""อุบลราชธานี!J439"")"),1)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IFERROR(__xludf.DUMMYFUNCTION("IMPORTRANGE(""https://docs.google.com/spreadsheets/d/1XL5vhW3sbDhbH9Cz0tuDiY8C3ctxq1tqvaCgkFb8cCA/edit?usp=sharing"",""อุบลราชธานี!J440"")"),1)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IFERROR(__xludf.DUMMYFUNCTION("IMPORTRANGE(""https://docs.google.com/spreadsheets/d/1XL5vhW3sbDhbH9Cz0tuDiY8C3ctxq1tqvaCgkFb8cCA/edit?usp=sharing"",""อุบลราชธานี!J441"")"),1)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IFERROR(__xludf.DUMMYFUNCTION("IMPORTRANGE(""https://docs.google.com/spreadsheets/d/1XL5vhW3sbDhbH9Cz0tuDiY8C3ctxq1tqvaCgkFb8cCA/edit?usp=sharing"",""อุบลราชธานี!I442"")"),24)</f>
        <v>24</v>
      </c>
      <c r="J547" s="198">
        <f ca="1">IFERROR(__xludf.DUMMYFUNCTION("IMPORTRANGE(""https://docs.google.com/spreadsheets/d/1XL5vhW3sbDhbH9Cz0tuDiY8C3ctxq1tqvaCgkFb8cCA/edit?usp=sharing"",""อุบลราชธานี!J442"")"),24)</f>
        <v>24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IFERROR(__xludf.DUMMYFUNCTION("IMPORTRANGE(""https://docs.google.com/spreadsheets/d/1XL5vhW3sbDhbH9Cz0tuDiY8C3ctxq1tqvaCgkFb8cCA/edit?usp=sharing"",""อุบลราชธานี!J166"")"),0)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IFERROR(__xludf.DUMMYFUNCTION("IMPORTRANGE(""https://docs.google.com/spreadsheets/d/1XL5vhW3sbDhbH9Cz0tuDiY8C3ctxq1tqvaCgkFb8cCA/edit?usp=sharing"",""อุบลราชธานี!J444"")"),0)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IFERROR(__xludf.DUMMYFUNCTION("IMPORTRANGE(""https://docs.google.com/spreadsheets/d/1XL5vhW3sbDhbH9Cz0tuDiY8C3ctxq1tqvaCgkFb8cCA/edit?usp=sharing"",""อุบลราชธานี!J445"")"),0)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IFERROR(__xludf.DUMMYFUNCTION("IMPORTRANGE(""https://docs.google.com/spreadsheets/d/1XL5vhW3sbDhbH9Cz0tuDiY8C3ctxq1tqvaCgkFb8cCA/edit?usp=sharing"",""อุบลราชธานี!I446"")"),5000)</f>
        <v>5000</v>
      </c>
      <c r="J551" s="418">
        <f ca="1">IFERROR(__xludf.DUMMYFUNCTION("IMPORTRANGE(""https://docs.google.com/spreadsheets/d/1XL5vhW3sbDhbH9Cz0tuDiY8C3ctxq1tqvaCgkFb8cCA/edit?usp=sharing"",""อุบลราชธานี!J446"")"),1273)</f>
        <v>1273</v>
      </c>
      <c r="K551" s="419">
        <f ca="1">IF(I551&gt;0,J551*100/I551,0)</f>
        <v>25.46</v>
      </c>
      <c r="L551" s="420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20"/>
      <c r="N551" s="420">
        <f ca="1">IFERROR(__xludf.DUMMYFUNCTION("IMPORTRANGE(""https://docs.google.com/spreadsheets/d/1XL5vhW3sbDhbH9Cz0tuDiY8C3ctxq1tqvaCgkFb8cCA/edit?usp=sharing"",""อุบลราชธานี!M446"")"),83298.3)</f>
        <v>83298.3</v>
      </c>
      <c r="O551" s="420">
        <f t="shared" ref="O551:O555" ca="1" si="120">+IF(L551&gt;0,N551*100/L551,0)</f>
        <v>26.030718749999998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IFERROR(__xludf.DUMMYFUNCTION("IMPORTRANGE(""https://docs.google.com/spreadsheets/d/1XL5vhW3sbDhbH9Cz0tuDiY8C3ctxq1tqvaCgkFb8cCA/edit?usp=sharing"",""อุบลราชธานี!L447"")"),0)</f>
        <v>0</v>
      </c>
      <c r="M552" s="172"/>
      <c r="N552" s="178">
        <f ca="1">IFERROR(__xludf.DUMMYFUNCTION("IMPORTRANGE(""https://docs.google.com/spreadsheets/d/1XL5vhW3sbDhbH9Cz0tuDiY8C3ctxq1tqvaCgkFb8cCA/edit?usp=sharing"",""อุบลราชธานี!M447"")"),0)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73"/>
      <c r="N553" s="178">
        <f ca="1">IFERROR(__xludf.DUMMYFUNCTION("IMPORTRANGE(""https://docs.google.com/spreadsheets/d/1XL5vhW3sbDhbH9Cz0tuDiY8C3ctxq1tqvaCgkFb8cCA/edit?usp=sharing"",""อุบลราชธานี!M448"")"),83298.3)</f>
        <v>83298.3</v>
      </c>
      <c r="O553" s="178">
        <f t="shared" ca="1" si="120"/>
        <v>26.030718749999998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IFERROR(__xludf.DUMMYFUNCTION("IMPORTRANGE(""https://docs.google.com/spreadsheets/d/1XL5vhW3sbDhbH9Cz0tuDiY8C3ctxq1tqvaCgkFb8cCA/edit?usp=sharing"",""อุบลราชธานี!L449"")"),0)</f>
        <v>0</v>
      </c>
      <c r="M554" s="178"/>
      <c r="N554" s="178">
        <f ca="1">IFERROR(__xludf.DUMMYFUNCTION("IMPORTRANGE(""https://docs.google.com/spreadsheets/d/1XL5vhW3sbDhbH9Cz0tuDiY8C3ctxq1tqvaCgkFb8cCA/edit?usp=sharing"",""อุบลราชธานี!M449"")"),0)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78"/>
      <c r="N555" s="178">
        <f ca="1">IFERROR(__xludf.DUMMYFUNCTION("IMPORTRANGE(""https://docs.google.com/spreadsheets/d/1XL5vhW3sbDhbH9Cz0tuDiY8C3ctxq1tqvaCgkFb8cCA/edit?usp=sharing"",""อุบลราชธานี!M450"")"),83298.3)</f>
        <v>83298.3</v>
      </c>
      <c r="O555" s="178">
        <f t="shared" ca="1" si="120"/>
        <v>26.030718749999998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IFERROR(__xludf.DUMMYFUNCTION("IMPORTRANGE(""https://docs.google.com/spreadsheets/d/1XL5vhW3sbDhbH9Cz0tuDiY8C3ctxq1tqvaCgkFb8cCA/edit?usp=sharing"",""อุบลราชธานี!M451"")"),0)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IFERROR(__xludf.DUMMYFUNCTION("IMPORTRANGE(""https://docs.google.com/spreadsheets/d/1XL5vhW3sbDhbH9Cz0tuDiY8C3ctxq1tqvaCgkFb8cCA/edit?usp=sharing"",""อุบลราชธานี!M452"")"),0)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IFERROR(__xludf.DUMMYFUNCTION("IMPORTRANGE(""https://docs.google.com/spreadsheets/d/1XL5vhW3sbDhbH9Cz0tuDiY8C3ctxq1tqvaCgkFb8cCA/edit?usp=sharing"",""อุบลราชธานี!M453"")"),18000)</f>
        <v>18000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IFERROR(__xludf.DUMMYFUNCTION("IMPORTRANGE(""https://docs.google.com/spreadsheets/d/1XL5vhW3sbDhbH9Cz0tuDiY8C3ctxq1tqvaCgkFb8cCA/edit?usp=sharing"",""อุบลราชธานี!M454"")"),65298.3)</f>
        <v>65298.3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IFERROR(__xludf.DUMMYFUNCTION("IMPORTRANGE(""https://docs.google.com/spreadsheets/d/1XL5vhW3sbDhbH9Cz0tuDiY8C3ctxq1tqvaCgkFb8cCA/edit?usp=sharing"",""อุบลราชธานี!I455"")"),5000)</f>
        <v>5000</v>
      </c>
      <c r="J560" s="170">
        <f ca="1">IFERROR(__xludf.DUMMYFUNCTION("IMPORTRANGE(""https://docs.google.com/spreadsheets/d/1XL5vhW3sbDhbH9Cz0tuDiY8C3ctxq1tqvaCgkFb8cCA/edit?usp=sharing"",""อุบลราชธานี!J455"")"),1273)</f>
        <v>1273</v>
      </c>
      <c r="K560" s="233">
        <f t="shared" ref="K560:K564" ca="1" si="121">IF(I560&gt;0,J560*100/I560,0)</f>
        <v>25.46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IFERROR(__xludf.DUMMYFUNCTION("IMPORTRANGE(""https://docs.google.com/spreadsheets/d/1XL5vhW3sbDhbH9Cz0tuDiY8C3ctxq1tqvaCgkFb8cCA/edit?usp=sharing"",""อุบลราชธานี!I456"")"),0)</f>
        <v>0</v>
      </c>
      <c r="J561" s="213">
        <f ca="1">IFERROR(__xludf.DUMMYFUNCTION("IMPORTRANGE(""https://docs.google.com/spreadsheets/d/1XL5vhW3sbDhbH9Cz0tuDiY8C3ctxq1tqvaCgkFb8cCA/edit?usp=sharing"",""อุบลราชธานี!J456"")"),82)</f>
        <v>82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IFERROR(__xludf.DUMMYFUNCTION("IMPORTRANGE(""https://docs.google.com/spreadsheets/d/1XL5vhW3sbDhbH9Cz0tuDiY8C3ctxq1tqvaCgkFb8cCA/edit?usp=sharing"",""อุบลราชธานี!J457"")"),"")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IFERROR(__xludf.DUMMYFUNCTION("IMPORTRANGE(""https://docs.google.com/spreadsheets/d/1XL5vhW3sbDhbH9Cz0tuDiY8C3ctxq1tqvaCgkFb8cCA/edit?usp=sharing"",""อุบลราชธานี!J458"")"),"")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IFERROR(__xludf.DUMMYFUNCTION("IMPORTRANGE(""https://docs.google.com/spreadsheets/d/1XL5vhW3sbDhbH9Cz0tuDiY8C3ctxq1tqvaCgkFb8cCA/edit?usp=sharing"",""อุบลราชธานี!I459"")"),7200)</f>
        <v>7200</v>
      </c>
      <c r="J564" s="379">
        <f ca="1">IFERROR(__xludf.DUMMYFUNCTION("IMPORTRANGE(""https://docs.google.com/spreadsheets/d/1XL5vhW3sbDhbH9Cz0tuDiY8C3ctxq1tqvaCgkFb8cCA/edit?usp=sharing"",""อุบลราชธานี!J459"")"),3557)</f>
        <v>3557</v>
      </c>
      <c r="K564" s="380">
        <f t="shared" ca="1" si="121"/>
        <v>49.402777777777779</v>
      </c>
      <c r="L564" s="381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81"/>
      <c r="N564" s="381">
        <f ca="1">IFERROR(__xludf.DUMMYFUNCTION("IMPORTRANGE(""https://docs.google.com/spreadsheets/d/1XL5vhW3sbDhbH9Cz0tuDiY8C3ctxq1tqvaCgkFb8cCA/edit?usp=sharing"",""อุบลราชธานี!M459"")"),42568)</f>
        <v>42568</v>
      </c>
      <c r="O564" s="381">
        <f t="shared" ref="O564:O568" ca="1" si="122">+IF(L564&gt;0,N564*100/L564,0)</f>
        <v>21.586206896551722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IFERROR(__xludf.DUMMYFUNCTION("IMPORTRANGE(""https://docs.google.com/spreadsheets/d/1XL5vhW3sbDhbH9Cz0tuDiY8C3ctxq1tqvaCgkFb8cCA/edit?usp=sharing"",""อุบลราชธานี!L460"")"),0)</f>
        <v>0</v>
      </c>
      <c r="M565" s="172"/>
      <c r="N565" s="178">
        <f ca="1">IFERROR(__xludf.DUMMYFUNCTION("IMPORTRANGE(""https://docs.google.com/spreadsheets/d/1XL5vhW3sbDhbH9Cz0tuDiY8C3ctxq1tqvaCgkFb8cCA/edit?usp=sharing"",""อุบลราชธานี!M460"")"),0)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73"/>
      <c r="N566" s="178">
        <f ca="1">IFERROR(__xludf.DUMMYFUNCTION("IMPORTRANGE(""https://docs.google.com/spreadsheets/d/1XL5vhW3sbDhbH9Cz0tuDiY8C3ctxq1tqvaCgkFb8cCA/edit?usp=sharing"",""อุบลราชธานี!M461"")"),42568)</f>
        <v>42568</v>
      </c>
      <c r="O566" s="178">
        <f t="shared" ca="1" si="122"/>
        <v>21.586206896551722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IFERROR(__xludf.DUMMYFUNCTION("IMPORTRANGE(""https://docs.google.com/spreadsheets/d/1XL5vhW3sbDhbH9Cz0tuDiY8C3ctxq1tqvaCgkFb8cCA/edit?usp=sharing"",""อุบลราชธานี!L462"")"),0)</f>
        <v>0</v>
      </c>
      <c r="M567" s="178"/>
      <c r="N567" s="178">
        <f ca="1">IFERROR(__xludf.DUMMYFUNCTION("IMPORTRANGE(""https://docs.google.com/spreadsheets/d/1XL5vhW3sbDhbH9Cz0tuDiY8C3ctxq1tqvaCgkFb8cCA/edit?usp=sharing"",""อุบลราชธานี!M462"")"),0)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78"/>
      <c r="N568" s="178">
        <f ca="1">IFERROR(__xludf.DUMMYFUNCTION("IMPORTRANGE(""https://docs.google.com/spreadsheets/d/1XL5vhW3sbDhbH9Cz0tuDiY8C3ctxq1tqvaCgkFb8cCA/edit?usp=sharing"",""อุบลราชธานี!M463"")"),42568)</f>
        <v>42568</v>
      </c>
      <c r="O568" s="178">
        <f t="shared" ca="1" si="122"/>
        <v>21.586206896551722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IFERROR(__xludf.DUMMYFUNCTION("IMPORTRANGE(""https://docs.google.com/spreadsheets/d/1XL5vhW3sbDhbH9Cz0tuDiY8C3ctxq1tqvaCgkFb8cCA/edit?usp=sharing"",""อุบลราชธานี!M464"")"),0)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IFERROR(__xludf.DUMMYFUNCTION("IMPORTRANGE(""https://docs.google.com/spreadsheets/d/1XL5vhW3sbDhbH9Cz0tuDiY8C3ctxq1tqvaCgkFb8cCA/edit?usp=sharing"",""อุบลราชธานี!M465"")"),0)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IFERROR(__xludf.DUMMYFUNCTION("IMPORTRANGE(""https://docs.google.com/spreadsheets/d/1XL5vhW3sbDhbH9Cz0tuDiY8C3ctxq1tqvaCgkFb8cCA/edit?usp=sharing"",""อุบลราชธานี!M466"")"),42568)</f>
        <v>42568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IFERROR(__xludf.DUMMYFUNCTION("IMPORTRANGE(""https://docs.google.com/spreadsheets/d/1XL5vhW3sbDhbH9Cz0tuDiY8C3ctxq1tqvaCgkFb8cCA/edit?usp=sharing"",""อุบลราชธานี!M467"")"),0)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IFERROR(__xludf.DUMMYFUNCTION("IMPORTRANGE(""https://docs.google.com/spreadsheets/d/1XL5vhW3sbDhbH9Cz0tuDiY8C3ctxq1tqvaCgkFb8cCA/edit?usp=sharing"",""อุบลราชธานี!I468"")"),7200)</f>
        <v>7200</v>
      </c>
      <c r="J573" s="428">
        <f ca="1">IFERROR(__xludf.DUMMYFUNCTION("IMPORTRANGE(""https://docs.google.com/spreadsheets/d/1XL5vhW3sbDhbH9Cz0tuDiY8C3ctxq1tqvaCgkFb8cCA/edit?usp=sharing"",""อุบลราชธานี!J468"")"),3557)</f>
        <v>3557</v>
      </c>
      <c r="K573" s="211">
        <f ca="1">IF(I573&gt;0,J573*100/I573,0)</f>
        <v>49.402777777777779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IFERROR(__xludf.DUMMYFUNCTION("IMPORTRANGE(""https://docs.google.com/spreadsheets/d/1XL5vhW3sbDhbH9Cz0tuDiY8C3ctxq1tqvaCgkFb8cCA/edit?usp=sharing"",""อุบลราชธานี!I470"")"),0)</f>
        <v>0</v>
      </c>
      <c r="J575" s="207">
        <f ca="1">IFERROR(__xludf.DUMMYFUNCTION("IMPORTRANGE(""https://docs.google.com/spreadsheets/d/1XL5vhW3sbDhbH9Cz0tuDiY8C3ctxq1tqvaCgkFb8cCA/edit?usp=sharing"",""อุบลราชธานี!J470"")"),1)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IFERROR(__xludf.DUMMYFUNCTION("IMPORTRANGE(""https://docs.google.com/spreadsheets/d/1XL5vhW3sbDhbH9Cz0tuDiY8C3ctxq1tqvaCgkFb8cCA/edit?usp=sharing"",""อุบลราชธานี!I471"")"),0)</f>
        <v>0</v>
      </c>
      <c r="J576" s="207">
        <f ca="1">IFERROR(__xludf.DUMMYFUNCTION("IMPORTRANGE(""https://docs.google.com/spreadsheets/d/1XL5vhW3sbDhbH9Cz0tuDiY8C3ctxq1tqvaCgkFb8cCA/edit?usp=sharing"",""อุบลราชธานี!J471"")"),212)</f>
        <v>212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IFERROR(__xludf.DUMMYFUNCTION("IMPORTRANGE(""https://docs.google.com/spreadsheets/d/1XL5vhW3sbDhbH9Cz0tuDiY8C3ctxq1tqvaCgkFb8cCA/edit?usp=sharing"",""อุบลราชธานี!I472"")"),0)</f>
        <v>0</v>
      </c>
      <c r="J577" s="198">
        <f ca="1">IFERROR(__xludf.DUMMYFUNCTION("IMPORTRANGE(""https://docs.google.com/spreadsheets/d/1XL5vhW3sbDhbH9Cz0tuDiY8C3ctxq1tqvaCgkFb8cCA/edit?usp=sharing"",""อุบลราชธานี!J472"")"),3268)</f>
        <v>3268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IFERROR(__xludf.DUMMYFUNCTION("IMPORTRANGE(""https://docs.google.com/spreadsheets/d/1XL5vhW3sbDhbH9Cz0tuDiY8C3ctxq1tqvaCgkFb8cCA/edit?usp=sharing"",""อุบลราชธานี!I473"")"),0)</f>
        <v>0</v>
      </c>
      <c r="J578" s="207">
        <f ca="1">IFERROR(__xludf.DUMMYFUNCTION("IMPORTRANGE(""https://docs.google.com/spreadsheets/d/1XL5vhW3sbDhbH9Cz0tuDiY8C3ctxq1tqvaCgkFb8cCA/edit?usp=sharing"",""อุบลราชธานี!J473"")"),4)</f>
        <v>4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IFERROR(__xludf.DUMMYFUNCTION("IMPORTRANGE(""https://docs.google.com/spreadsheets/d/1XL5vhW3sbDhbH9Cz0tuDiY8C3ctxq1tqvaCgkFb8cCA/edit?usp=sharing"",""อุบลราชธานี!I474"")"),0)</f>
        <v>0</v>
      </c>
      <c r="J579" s="207">
        <f ca="1">IFERROR(__xludf.DUMMYFUNCTION("IMPORTRANGE(""https://docs.google.com/spreadsheets/d/1XL5vhW3sbDhbH9Cz0tuDiY8C3ctxq1tqvaCgkFb8cCA/edit?usp=sharing"",""อุบลราชธานี!J474"")"),73)</f>
        <v>73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IFERROR(__xludf.DUMMYFUNCTION("IMPORTRANGE(""https://docs.google.com/spreadsheets/d/1XL5vhW3sbDhbH9Cz0tuDiY8C3ctxq1tqvaCgkFb8cCA/edit?usp=sharing"",""อุบลราชธานี!I475"")"),100)</f>
        <v>100</v>
      </c>
      <c r="J580" s="379">
        <f ca="1">IFERROR(__xludf.DUMMYFUNCTION("IMPORTRANGE(""https://docs.google.com/spreadsheets/d/1XL5vhW3sbDhbH9Cz0tuDiY8C3ctxq1tqvaCgkFb8cCA/edit?usp=sharing"",""อุบลราชธานี!J475"")"),0)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81"/>
      <c r="N580" s="381">
        <f ca="1">IFERROR(__xludf.DUMMYFUNCTION("IMPORTRANGE(""https://docs.google.com/spreadsheets/d/1XL5vhW3sbDhbH9Cz0tuDiY8C3ctxq1tqvaCgkFb8cCA/edit?usp=sharing"",""อุบลราชธานี!M475"")"),50738)</f>
        <v>50738</v>
      </c>
      <c r="O580" s="381">
        <f t="shared" ref="O580:O584" ca="1" si="124">+IF(L580&gt;0,N580*100/L580,0)</f>
        <v>14.575696638896869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IFERROR(__xludf.DUMMYFUNCTION("IMPORTRANGE(""https://docs.google.com/spreadsheets/d/1XL5vhW3sbDhbH9Cz0tuDiY8C3ctxq1tqvaCgkFb8cCA/edit?usp=sharing"",""อุบลราชธานี!L476"")"),0)</f>
        <v>0</v>
      </c>
      <c r="M581" s="172"/>
      <c r="N581" s="178">
        <f ca="1">IFERROR(__xludf.DUMMYFUNCTION("IMPORTRANGE(""https://docs.google.com/spreadsheets/d/1XL5vhW3sbDhbH9Cz0tuDiY8C3ctxq1tqvaCgkFb8cCA/edit?usp=sharing"",""อุบลราชธานี!M476"")"),0)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73"/>
      <c r="N582" s="178">
        <f ca="1">IFERROR(__xludf.DUMMYFUNCTION("IMPORTRANGE(""https://docs.google.com/spreadsheets/d/1XL5vhW3sbDhbH9Cz0tuDiY8C3ctxq1tqvaCgkFb8cCA/edit?usp=sharing"",""อุบลราชธานี!M477"")"),50738)</f>
        <v>50738</v>
      </c>
      <c r="O582" s="178">
        <f t="shared" ca="1" si="124"/>
        <v>14.575696638896869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IFERROR(__xludf.DUMMYFUNCTION("IMPORTRANGE(""https://docs.google.com/spreadsheets/d/1XL5vhW3sbDhbH9Cz0tuDiY8C3ctxq1tqvaCgkFb8cCA/edit?usp=sharing"",""อุบลราชธานี!L478"")"),0)</f>
        <v>0</v>
      </c>
      <c r="M583" s="178"/>
      <c r="N583" s="178">
        <f ca="1">IFERROR(__xludf.DUMMYFUNCTION("IMPORTRANGE(""https://docs.google.com/spreadsheets/d/1XL5vhW3sbDhbH9Cz0tuDiY8C3ctxq1tqvaCgkFb8cCA/edit?usp=sharing"",""อุบลราชธานี!M478"")"),0)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78"/>
      <c r="N584" s="178">
        <f ca="1">IFERROR(__xludf.DUMMYFUNCTION("IMPORTRANGE(""https://docs.google.com/spreadsheets/d/1XL5vhW3sbDhbH9Cz0tuDiY8C3ctxq1tqvaCgkFb8cCA/edit?usp=sharing"",""อุบลราชธานี!M479"")"),50738)</f>
        <v>50738</v>
      </c>
      <c r="O584" s="178">
        <f t="shared" ca="1" si="124"/>
        <v>14.575696638896869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IFERROR(__xludf.DUMMYFUNCTION("IMPORTRANGE(""https://docs.google.com/spreadsheets/d/1XL5vhW3sbDhbH9Cz0tuDiY8C3ctxq1tqvaCgkFb8cCA/edit?usp=sharing"",""อุบลราชธานี!M480"")"),0)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IFERROR(__xludf.DUMMYFUNCTION("IMPORTRANGE(""https://docs.google.com/spreadsheets/d/1XL5vhW3sbDhbH9Cz0tuDiY8C3ctxq1tqvaCgkFb8cCA/edit?usp=sharing"",""อุบลราชธานี!M481"")"),0)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IFERROR(__xludf.DUMMYFUNCTION("IMPORTRANGE(""https://docs.google.com/spreadsheets/d/1XL5vhW3sbDhbH9Cz0tuDiY8C3ctxq1tqvaCgkFb8cCA/edit?usp=sharing"",""อุบลราชธานี!M482"")"),42568)</f>
        <v>42568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IFERROR(__xludf.DUMMYFUNCTION("IMPORTRANGE(""https://docs.google.com/spreadsheets/d/1XL5vhW3sbDhbH9Cz0tuDiY8C3ctxq1tqvaCgkFb8cCA/edit?usp=sharing"",""อุบลราชธานี!M483"")"),8170)</f>
        <v>8170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IFERROR(__xludf.DUMMYFUNCTION("IMPORTRANGE(""https://docs.google.com/spreadsheets/d/1XL5vhW3sbDhbH9Cz0tuDiY8C3ctxq1tqvaCgkFb8cCA/edit?usp=sharing"",""อุบลราชธานี!I484"")"),100)</f>
        <v>100</v>
      </c>
      <c r="J589" s="197">
        <f ca="1">IFERROR(__xludf.DUMMYFUNCTION("IMPORTRANGE(""https://docs.google.com/spreadsheets/d/1XL5vhW3sbDhbH9Cz0tuDiY8C3ctxq1tqvaCgkFb8cCA/edit?usp=sharing"",""อุบลราชธานี!J484"")"),7)</f>
        <v>7</v>
      </c>
      <c r="K589" s="171">
        <f t="shared" ref="K589:K596" ca="1" si="125">IF(I589&gt;0,J589*100/I589,0)</f>
        <v>7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IFERROR(__xludf.DUMMYFUNCTION("IMPORTRANGE(""https://docs.google.com/spreadsheets/d/1XL5vhW3sbDhbH9Cz0tuDiY8C3ctxq1tqvaCgkFb8cCA/edit?usp=sharing"",""อุบลราชธานี!I485"")"),0)</f>
        <v>0</v>
      </c>
      <c r="J590" s="197">
        <f ca="1">IFERROR(__xludf.DUMMYFUNCTION("IMPORTRANGE(""https://docs.google.com/spreadsheets/d/1XL5vhW3sbDhbH9Cz0tuDiY8C3ctxq1tqvaCgkFb8cCA/edit?usp=sharing"",""อุบลราชธานี!J485"")"),3.65)</f>
        <v>3.65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IFERROR(__xludf.DUMMYFUNCTION("IMPORTRANGE(""https://docs.google.com/spreadsheets/d/1XL5vhW3sbDhbH9Cz0tuDiY8C3ctxq1tqvaCgkFb8cCA/edit?usp=sharing"",""อุบลราชธานี!I486"")"),100)</f>
        <v>100</v>
      </c>
      <c r="J591" s="197">
        <f ca="1">IFERROR(__xludf.DUMMYFUNCTION("IMPORTRANGE(""https://docs.google.com/spreadsheets/d/1XL5vhW3sbDhbH9Cz0tuDiY8C3ctxq1tqvaCgkFb8cCA/edit?usp=sharing"",""อุบลราชธานี!J486"")"),0)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IFERROR(__xludf.DUMMYFUNCTION("IMPORTRANGE(""https://docs.google.com/spreadsheets/d/1XL5vhW3sbDhbH9Cz0tuDiY8C3ctxq1tqvaCgkFb8cCA/edit?usp=sharing"",""อุบลราชธานี!I487"")"),0)</f>
        <v>0</v>
      </c>
      <c r="J592" s="197">
        <f ca="1">IFERROR(__xludf.DUMMYFUNCTION("IMPORTRANGE(""https://docs.google.com/spreadsheets/d/1XL5vhW3sbDhbH9Cz0tuDiY8C3ctxq1tqvaCgkFb8cCA/edit?usp=sharing"",""อุบลราชธานี!J487"")"),0)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IFERROR(__xludf.DUMMYFUNCTION("IMPORTRANGE(""https://docs.google.com/spreadsheets/d/1XL5vhW3sbDhbH9Cz0tuDiY8C3ctxq1tqvaCgkFb8cCA/edit?usp=sharing"",""อุบลราชธานี!I488"")"),100)</f>
        <v>100</v>
      </c>
      <c r="J593" s="197">
        <f ca="1">IFERROR(__xludf.DUMMYFUNCTION("IMPORTRANGE(""https://docs.google.com/spreadsheets/d/1XL5vhW3sbDhbH9Cz0tuDiY8C3ctxq1tqvaCgkFb8cCA/edit?usp=sharing"",""อุบลราชธานี!J488"")"),0)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IFERROR(__xludf.DUMMYFUNCTION("IMPORTRANGE(""https://docs.google.com/spreadsheets/d/1XL5vhW3sbDhbH9Cz0tuDiY8C3ctxq1tqvaCgkFb8cCA/edit?usp=sharing"",""อุบลราชธานี!I489"")"),0)</f>
        <v>0</v>
      </c>
      <c r="J594" s="197">
        <f ca="1">IFERROR(__xludf.DUMMYFUNCTION("IMPORTRANGE(""https://docs.google.com/spreadsheets/d/1XL5vhW3sbDhbH9Cz0tuDiY8C3ctxq1tqvaCgkFb8cCA/edit?usp=sharing"",""อุบลราชธานี!J489"")"),0)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IFERROR(__xludf.DUMMYFUNCTION("IMPORTRANGE(""https://docs.google.com/spreadsheets/d/1XL5vhW3sbDhbH9Cz0tuDiY8C3ctxq1tqvaCgkFb8cCA/edit?usp=sharing"",""อุบลราชธานี!I490"")"),100)</f>
        <v>100</v>
      </c>
      <c r="J595" s="197">
        <f ca="1">IFERROR(__xludf.DUMMYFUNCTION("IMPORTRANGE(""https://docs.google.com/spreadsheets/d/1XL5vhW3sbDhbH9Cz0tuDiY8C3ctxq1tqvaCgkFb8cCA/edit?usp=sharing"",""อุบลราชธานี!J490"")"),0)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IFERROR(__xludf.DUMMYFUNCTION("IMPORTRANGE(""https://docs.google.com/spreadsheets/d/1XL5vhW3sbDhbH9Cz0tuDiY8C3ctxq1tqvaCgkFb8cCA/edit?usp=sharing"",""อุบลราชธานี!I491"")"),0)</f>
        <v>0</v>
      </c>
      <c r="J596" s="250">
        <f ca="1">IFERROR(__xludf.DUMMYFUNCTION("IMPORTRANGE(""https://docs.google.com/spreadsheets/d/1XL5vhW3sbDhbH9Cz0tuDiY8C3ctxq1tqvaCgkFb8cCA/edit?usp=sharing"",""อุบลราชธานี!J491"")"),0)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IFERROR(__xludf.DUMMYFUNCTION("IMPORTRANGE(""https://docs.google.com/spreadsheets/d/1XL5vhW3sbDhbH9Cz0tuDiY8C3ctxq1tqvaCgkFb8cCA/edit?usp=sharing"",""อุบลราชธานี!I492"")"),50)</f>
        <v>50</v>
      </c>
      <c r="J597" s="495">
        <f ca="1">IFERROR(__xludf.DUMMYFUNCTION("IMPORTRANGE(""https://docs.google.com/spreadsheets/d/1XL5vhW3sbDhbH9Cz0tuDiY8C3ctxq1tqvaCgkFb8cCA/edit?usp=sharing"",""อุบลราชธานี!J492"")"),0)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IFERROR(__xludf.DUMMYFUNCTION("IMPORTRANGE(""https://docs.google.com/spreadsheets/d/1XL5vhW3sbDhbH9Cz0tuDiY8C3ctxq1tqvaCgkFb8cCA/edit?usp=sharing"",""อุบลราชธานี!L492"")"),4550)</f>
        <v>4550</v>
      </c>
      <c r="M597" s="420"/>
      <c r="N597" s="420">
        <f ca="1">IFERROR(__xludf.DUMMYFUNCTION("IMPORTRANGE(""https://docs.google.com/spreadsheets/d/1XL5vhW3sbDhbH9Cz0tuDiY8C3ctxq1tqvaCgkFb8cCA/edit?usp=sharing"",""อุบลราชธานี!M492"")"),720)</f>
        <v>720</v>
      </c>
      <c r="O597" s="420">
        <f t="shared" ref="O597:O601" ca="1" si="126">+IF(L597&gt;0,N597*100/L597,0)</f>
        <v>15.824175824175825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IFERROR(__xludf.DUMMYFUNCTION("IMPORTRANGE(""https://docs.google.com/spreadsheets/d/1XL5vhW3sbDhbH9Cz0tuDiY8C3ctxq1tqvaCgkFb8cCA/edit?usp=sharing"",""อุบลราชธานี!L493"")"),0)</f>
        <v>0</v>
      </c>
      <c r="M598" s="172"/>
      <c r="N598" s="178">
        <f ca="1">IFERROR(__xludf.DUMMYFUNCTION("IMPORTRANGE(""https://docs.google.com/spreadsheets/d/1XL5vhW3sbDhbH9Cz0tuDiY8C3ctxq1tqvaCgkFb8cCA/edit?usp=sharing"",""อุบลราชธานี!M493"")"),0)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IFERROR(__xludf.DUMMYFUNCTION("IMPORTRANGE(""https://docs.google.com/spreadsheets/d/1XL5vhW3sbDhbH9Cz0tuDiY8C3ctxq1tqvaCgkFb8cCA/edit?usp=sharing"",""อุบลราชธานี!L494"")"),4550)</f>
        <v>4550</v>
      </c>
      <c r="M599" s="173"/>
      <c r="N599" s="178">
        <f ca="1">IFERROR(__xludf.DUMMYFUNCTION("IMPORTRANGE(""https://docs.google.com/spreadsheets/d/1XL5vhW3sbDhbH9Cz0tuDiY8C3ctxq1tqvaCgkFb8cCA/edit?usp=sharing"",""อุบลราชธานี!M494"")"),720)</f>
        <v>720</v>
      </c>
      <c r="O599" s="178">
        <f t="shared" ca="1" si="126"/>
        <v>15.824175824175825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IFERROR(__xludf.DUMMYFUNCTION("IMPORTRANGE(""https://docs.google.com/spreadsheets/d/1XL5vhW3sbDhbH9Cz0tuDiY8C3ctxq1tqvaCgkFb8cCA/edit?usp=sharing"",""อุบลราชธานี!L495"")"),0)</f>
        <v>0</v>
      </c>
      <c r="M600" s="178"/>
      <c r="N600" s="178">
        <f ca="1">IFERROR(__xludf.DUMMYFUNCTION("IMPORTRANGE(""https://docs.google.com/spreadsheets/d/1XL5vhW3sbDhbH9Cz0tuDiY8C3ctxq1tqvaCgkFb8cCA/edit?usp=sharing"",""อุบลราชธานี!M495"")"),0)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IFERROR(__xludf.DUMMYFUNCTION("IMPORTRANGE(""https://docs.google.com/spreadsheets/d/1XL5vhW3sbDhbH9Cz0tuDiY8C3ctxq1tqvaCgkFb8cCA/edit?usp=sharing"",""อุบลราชธานี!L496"")"),4550)</f>
        <v>4550</v>
      </c>
      <c r="M601" s="178"/>
      <c r="N601" s="178">
        <f ca="1">IFERROR(__xludf.DUMMYFUNCTION("IMPORTRANGE(""https://docs.google.com/spreadsheets/d/1XL5vhW3sbDhbH9Cz0tuDiY8C3ctxq1tqvaCgkFb8cCA/edit?usp=sharing"",""อุบลราชธานี!M496"")"),720)</f>
        <v>720</v>
      </c>
      <c r="O601" s="178">
        <f t="shared" ca="1" si="126"/>
        <v>15.824175824175825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IFERROR(__xludf.DUMMYFUNCTION("IMPORTRANGE(""https://docs.google.com/spreadsheets/d/1XL5vhW3sbDhbH9Cz0tuDiY8C3ctxq1tqvaCgkFb8cCA/edit?usp=sharing"",""อุบลราชธานี!M497"")"),0)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IFERROR(__xludf.DUMMYFUNCTION("IMPORTRANGE(""https://docs.google.com/spreadsheets/d/1XL5vhW3sbDhbH9Cz0tuDiY8C3ctxq1tqvaCgkFb8cCA/edit?usp=sharing"",""อุบลราชธานี!M498"")"),0)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IFERROR(__xludf.DUMMYFUNCTION("IMPORTRANGE(""https://docs.google.com/spreadsheets/d/1XL5vhW3sbDhbH9Cz0tuDiY8C3ctxq1tqvaCgkFb8cCA/edit?usp=sharing"",""อุบลราชธานี!M499"")"),0)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IFERROR(__xludf.DUMMYFUNCTION("IMPORTRANGE(""https://docs.google.com/spreadsheets/d/1XL5vhW3sbDhbH9Cz0tuDiY8C3ctxq1tqvaCgkFb8cCA/edit?usp=sharing"",""อุบลราชธานี!M500"")"),720)</f>
        <v>720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IFERROR(__xludf.DUMMYFUNCTION("IMPORTRANGE(""https://docs.google.com/spreadsheets/d/1XL5vhW3sbDhbH9Cz0tuDiY8C3ctxq1tqvaCgkFb8cCA/edit?usp=sharing"",""อุบลราชธานี!J502"")"),0)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IFERROR(__xludf.DUMMYFUNCTION("IMPORTRANGE(""https://docs.google.com/spreadsheets/d/1XL5vhW3sbDhbH9Cz0tuDiY8C3ctxq1tqvaCgkFb8cCA/edit?usp=sharing"",""อุบลราชธานี!J503"")"),1)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IFERROR(__xludf.DUMMYFUNCTION("IMPORTRANGE(""https://docs.google.com/spreadsheets/d/1XL5vhW3sbDhbH9Cz0tuDiY8C3ctxq1tqvaCgkFb8cCA/edit?usp=sharing"",""อุบลราชธานี!J166"")"),0)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IFERROR(__xludf.DUMMYFUNCTION("IMPORTRANGE(""https://docs.google.com/spreadsheets/d/1XL5vhW3sbDhbH9Cz0tuDiY8C3ctxq1tqvaCgkFb8cCA/edit?usp=sharing"",""อุบลราชธานี!J166"")"),0)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IFERROR(__xludf.DUMMYFUNCTION("IMPORTRANGE(""https://docs.google.com/spreadsheets/d/1XL5vhW3sbDhbH9Cz0tuDiY8C3ctxq1tqvaCgkFb8cCA/edit?usp=sharing"",""อุบลราชธานี!I506"")"),50)</f>
        <v>50</v>
      </c>
      <c r="J611" s="170">
        <f ca="1">IFERROR(__xludf.DUMMYFUNCTION("IMPORTRANGE(""https://docs.google.com/spreadsheets/d/1XL5vhW3sbDhbH9Cz0tuDiY8C3ctxq1tqvaCgkFb8cCA/edit?usp=sharing"",""อุบลราชธานี!J506"")"),0)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IFERROR(__xludf.DUMMYFUNCTION("IMPORTRANGE(""https://docs.google.com/spreadsheets/d/1XL5vhW3sbDhbH9Cz0tuDiY8C3ctxq1tqvaCgkFb8cCA/edit?usp=sharing"",""อุบลราชธานี!I507"")"),0)</f>
        <v>0</v>
      </c>
      <c r="J612" s="207">
        <f ca="1">IFERROR(__xludf.DUMMYFUNCTION("IMPORTRANGE(""https://docs.google.com/spreadsheets/d/1XL5vhW3sbDhbH9Cz0tuDiY8C3ctxq1tqvaCgkFb8cCA/edit?usp=sharing"",""อุบลราชธานี!J507"")"),96)</f>
        <v>96</v>
      </c>
      <c r="K612" s="171">
        <f t="shared" ca="1" si="127"/>
        <v>192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IFERROR(__xludf.DUMMYFUNCTION("IMPORTRANGE(""https://docs.google.com/spreadsheets/d/1XL5vhW3sbDhbH9Cz0tuDiY8C3ctxq1tqvaCgkFb8cCA/edit?usp=sharing"",""อุบลราชธานี!I508"")"),0)</f>
        <v>0</v>
      </c>
      <c r="J613" s="207">
        <f ca="1">IFERROR(__xludf.DUMMYFUNCTION("IMPORTRANGE(""https://docs.google.com/spreadsheets/d/1XL5vhW3sbDhbH9Cz0tuDiY8C3ctxq1tqvaCgkFb8cCA/edit?usp=sharing"",""อุบลราชธานี!J508"")"),96)</f>
        <v>96</v>
      </c>
      <c r="K613" s="171">
        <f t="shared" ca="1" si="127"/>
        <v>192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IFERROR(__xludf.DUMMYFUNCTION("IMPORTRANGE(""https://docs.google.com/spreadsheets/d/1XL5vhW3sbDhbH9Cz0tuDiY8C3ctxq1tqvaCgkFb8cCA/edit?usp=sharing"",""อุบลราชธานี!I509"")"),0)</f>
        <v>0</v>
      </c>
      <c r="J614" s="207">
        <f ca="1">IFERROR(__xludf.DUMMYFUNCTION("IMPORTRANGE(""https://docs.google.com/spreadsheets/d/1XL5vhW3sbDhbH9Cz0tuDiY8C3ctxq1tqvaCgkFb8cCA/edit?usp=sharing"",""อุบลราชธานี!J509"")"),0)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IFERROR(__xludf.DUMMYFUNCTION("IMPORTRANGE(""https://docs.google.com/spreadsheets/d/1XL5vhW3sbDhbH9Cz0tuDiY8C3ctxq1tqvaCgkFb8cCA/edit?usp=sharing"",""อุบลราชธานี!I510"")"),0)</f>
        <v>0</v>
      </c>
      <c r="J615" s="207">
        <f ca="1">IFERROR(__xludf.DUMMYFUNCTION("IMPORTRANGE(""https://docs.google.com/spreadsheets/d/1XL5vhW3sbDhbH9Cz0tuDiY8C3ctxq1tqvaCgkFb8cCA/edit?usp=sharing"",""อุบลราชธานี!J510"")"),0)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IFERROR(__xludf.DUMMYFUNCTION("IMPORTRANGE(""https://docs.google.com/spreadsheets/d/1XL5vhW3sbDhbH9Cz0tuDiY8C3ctxq1tqvaCgkFb8cCA/edit?usp=sharing"",""อุบลราชธานี!I511"")"),0)</f>
        <v>0</v>
      </c>
      <c r="J616" s="207">
        <f ca="1">IFERROR(__xludf.DUMMYFUNCTION("IMPORTRANGE(""https://docs.google.com/spreadsheets/d/1XL5vhW3sbDhbH9Cz0tuDiY8C3ctxq1tqvaCgkFb8cCA/edit?usp=sharing"",""อุบลราชธานี!J511"")"),0)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IFERROR(__xludf.DUMMYFUNCTION("IMPORTRANGE(""https://docs.google.com/spreadsheets/d/1XL5vhW3sbDhbH9Cz0tuDiY8C3ctxq1tqvaCgkFb8cCA/edit?usp=sharing"",""อุบลราชธานี!I512"")"),0)</f>
        <v>0</v>
      </c>
      <c r="J617" s="197">
        <f ca="1">IFERROR(__xludf.DUMMYFUNCTION("IMPORTRANGE(""https://docs.google.com/spreadsheets/d/1XL5vhW3sbDhbH9Cz0tuDiY8C3ctxq1tqvaCgkFb8cCA/edit?usp=sharing"",""อุบลราชธานี!J512"")"),0)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IFERROR(__xludf.DUMMYFUNCTION("IMPORTRANGE(""https://docs.google.com/spreadsheets/d/1XL5vhW3sbDhbH9Cz0tuDiY8C3ctxq1tqvaCgkFb8cCA/edit?usp=sharing"",""อุบลราชธานี!I513"")"),0)</f>
        <v>0</v>
      </c>
      <c r="J618" s="198">
        <f ca="1">IFERROR(__xludf.DUMMYFUNCTION("IMPORTRANGE(""https://docs.google.com/spreadsheets/d/1XL5vhW3sbDhbH9Cz0tuDiY8C3ctxq1tqvaCgkFb8cCA/edit?usp=sharing"",""อุบลราชธานี!J513"")"),0)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IFERROR(__xludf.DUMMYFUNCTION("IMPORTRANGE(""https://docs.google.com/spreadsheets/d/1XL5vhW3sbDhbH9Cz0tuDiY8C3ctxq1tqvaCgkFb8cCA/edit?usp=sharing"",""อุบลราชธานี!I514"")"),0)</f>
        <v>0</v>
      </c>
      <c r="J619" s="198">
        <f ca="1">IFERROR(__xludf.DUMMYFUNCTION("IMPORTRANGE(""https://docs.google.com/spreadsheets/d/1XL5vhW3sbDhbH9Cz0tuDiY8C3ctxq1tqvaCgkFb8cCA/edit?usp=sharing"",""อุบลราชธานี!J514"")"),0)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IFERROR(__xludf.DUMMYFUNCTION("IMPORTRANGE(""https://docs.google.com/spreadsheets/d/1XL5vhW3sbDhbH9Cz0tuDiY8C3ctxq1tqvaCgkFb8cCA/edit?usp=sharing"",""อุบลราชธานี!I515"")"),0)</f>
        <v>0</v>
      </c>
      <c r="J620" s="212">
        <f ca="1">IFERROR(__xludf.DUMMYFUNCTION("IMPORTRANGE(""https://docs.google.com/spreadsheets/d/1XL5vhW3sbDhbH9Cz0tuDiY8C3ctxq1tqvaCgkFb8cCA/edit?usp=sharing"",""อุบลราชธานี!J515"")"),0)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IFERROR(__xludf.DUMMYFUNCTION("IMPORTRANGE(""https://docs.google.com/spreadsheets/d/1XL5vhW3sbDhbH9Cz0tuDiY8C3ctxq1tqvaCgkFb8cCA/edit?usp=sharing"",""อุบลราชธานี!I516"")"),0)</f>
        <v>0</v>
      </c>
      <c r="J621" s="212">
        <f ca="1">IFERROR(__xludf.DUMMYFUNCTION("IMPORTRANGE(""https://docs.google.com/spreadsheets/d/1XL5vhW3sbDhbH9Cz0tuDiY8C3ctxq1tqvaCgkFb8cCA/edit?usp=sharing"",""อุบลราชธานี!J516"")"),0)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IFERROR(__xludf.DUMMYFUNCTION("IMPORTRANGE(""https://docs.google.com/spreadsheets/d/1XL5vhW3sbDhbH9Cz0tuDiY8C3ctxq1tqvaCgkFb8cCA/edit?usp=sharing"",""อุบลราชธานี!I517"")"),0)</f>
        <v>0</v>
      </c>
      <c r="J622" s="198">
        <f ca="1">IFERROR(__xludf.DUMMYFUNCTION("IMPORTRANGE(""https://docs.google.com/spreadsheets/d/1XL5vhW3sbDhbH9Cz0tuDiY8C3ctxq1tqvaCgkFb8cCA/edit?usp=sharing"",""อุบลราชธานี!J517"")"),0)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IFERROR(__xludf.DUMMYFUNCTION("IMPORTRANGE(""https://docs.google.com/spreadsheets/d/1XL5vhW3sbDhbH9Cz0tuDiY8C3ctxq1tqvaCgkFb8cCA/edit?usp=sharing"",""อุบลราชธานี!I518"")"),0)</f>
        <v>0</v>
      </c>
      <c r="J623" s="198">
        <f ca="1">IFERROR(__xludf.DUMMYFUNCTION("IMPORTRANGE(""https://docs.google.com/spreadsheets/d/1XL5vhW3sbDhbH9Cz0tuDiY8C3ctxq1tqvaCgkFb8cCA/edit?usp=sharing"",""อุบลราชธานี!J518"")"),0)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IFERROR(__xludf.DUMMYFUNCTION("IMPORTRANGE(""https://docs.google.com/spreadsheets/d/1XL5vhW3sbDhbH9Cz0tuDiY8C3ctxq1tqvaCgkFb8cCA/edit?usp=sharing"",""อุบลราชธานี!I519"")"),0)</f>
        <v>0</v>
      </c>
      <c r="J624" s="197">
        <f ca="1">IFERROR(__xludf.DUMMYFUNCTION("IMPORTRANGE(""https://docs.google.com/spreadsheets/d/1XL5vhW3sbDhbH9Cz0tuDiY8C3ctxq1tqvaCgkFb8cCA/edit?usp=sharing"",""อุบลราชธานี!J519"")"),0)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IFERROR(__xludf.DUMMYFUNCTION("IMPORTRANGE(""https://docs.google.com/spreadsheets/d/1XL5vhW3sbDhbH9Cz0tuDiY8C3ctxq1tqvaCgkFb8cCA/edit?usp=sharing"",""อุบลราชธานี!I520"")"),0)</f>
        <v>0</v>
      </c>
      <c r="J625" s="198">
        <f ca="1">IFERROR(__xludf.DUMMYFUNCTION("IMPORTRANGE(""https://docs.google.com/spreadsheets/d/1XL5vhW3sbDhbH9Cz0tuDiY8C3ctxq1tqvaCgkFb8cCA/edit?usp=sharing"",""อุบลราชธานี!J520"")"),0)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IFERROR(__xludf.DUMMYFUNCTION("IMPORTRANGE(""https://docs.google.com/spreadsheets/d/1XL5vhW3sbDhbH9Cz0tuDiY8C3ctxq1tqvaCgkFb8cCA/edit?usp=sharing"",""อุบลราชธานี!I521"")"),0)</f>
        <v>0</v>
      </c>
      <c r="J626" s="198">
        <f ca="1">IFERROR(__xludf.DUMMYFUNCTION("IMPORTRANGE(""https://docs.google.com/spreadsheets/d/1XL5vhW3sbDhbH9Cz0tuDiY8C3ctxq1tqvaCgkFb8cCA/edit?usp=sharing"",""อุบลราชธานี!J521"")"),0)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9">
        <f ca="1">IFERROR(__xludf.DUMMYFUNCTION("IMPORTRANGE(""https://docs.google.com/spreadsheets/d/1XL5vhW3sbDhbH9Cz0tuDiY8C3ctxq1tqvaCgkFb8cCA/edit?usp=sharing"",""อุบลราชธานี!J523"")"),4712229.86)</f>
        <v>4712229.8600000003</v>
      </c>
      <c r="K628" s="350">
        <f t="shared" ref="K628:K635" ca="1" si="129">IF(I628&gt;0,J628*100/I628,0)</f>
        <v>88.979652141161893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IFERROR(__xludf.DUMMYFUNCTION("IMPORTRANGE(""https://docs.google.com/spreadsheets/d/1XL5vhW3sbDhbH9Cz0tuDiY8C3ctxq1tqvaCgkFb8cCA/edit?usp=sharing"",""อุบลราชธานี!I524"")"),285)</f>
        <v>285</v>
      </c>
      <c r="J629" s="349">
        <f ca="1">IFERROR(__xludf.DUMMYFUNCTION("IMPORTRANGE(""https://docs.google.com/spreadsheets/d/1XL5vhW3sbDhbH9Cz0tuDiY8C3ctxq1tqvaCgkFb8cCA/edit?usp=sharing"",""อุบลราชธานี!J524"")"),210)</f>
        <v>210</v>
      </c>
      <c r="K629" s="350">
        <f t="shared" ca="1" si="129"/>
        <v>73.684210526315795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9">
        <f ca="1">IFERROR(__xludf.DUMMYFUNCTION("IMPORTRANGE(""https://docs.google.com/spreadsheets/d/1XL5vhW3sbDhbH9Cz0tuDiY8C3ctxq1tqvaCgkFb8cCA/edit?usp=sharing"",""อุบลราชธานี!J525"")"),385172.5)</f>
        <v>385172.5</v>
      </c>
      <c r="K630" s="350">
        <f t="shared" ca="1" si="129"/>
        <v>8.6988782824431183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IFERROR(__xludf.DUMMYFUNCTION("IMPORTRANGE(""https://docs.google.com/spreadsheets/d/1XL5vhW3sbDhbH9Cz0tuDiY8C3ctxq1tqvaCgkFb8cCA/edit?usp=sharing"",""อุบลราชธานี!I526"")"),261)</f>
        <v>261</v>
      </c>
      <c r="J631" s="349">
        <f ca="1">IFERROR(__xludf.DUMMYFUNCTION("IMPORTRANGE(""https://docs.google.com/spreadsheets/d/1XL5vhW3sbDhbH9Cz0tuDiY8C3ctxq1tqvaCgkFb8cCA/edit?usp=sharing"",""อุบลราชธานี!J526"")"),75)</f>
        <v>75</v>
      </c>
      <c r="K631" s="350">
        <f t="shared" ca="1" si="129"/>
        <v>28.735632183908045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9">
        <f ca="1">IFERROR(__xludf.DUMMYFUNCTION("IMPORTRANGE(""https://docs.google.com/spreadsheets/d/1XL5vhW3sbDhbH9Cz0tuDiY8C3ctxq1tqvaCgkFb8cCA/edit?usp=sharing"",""อุบลราชธานี!J527"")"),264892.99)</f>
        <v>264892.99</v>
      </c>
      <c r="K632" s="350">
        <f t="shared" ca="1" si="129"/>
        <v>78.823712573702792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IFERROR(__xludf.DUMMYFUNCTION("IMPORTRANGE(""https://docs.google.com/spreadsheets/d/1XL5vhW3sbDhbH9Cz0tuDiY8C3ctxq1tqvaCgkFb8cCA/edit?usp=sharing"",""อุบลราชธานี!I528"")"),165)</f>
        <v>165</v>
      </c>
      <c r="J633" s="349">
        <f ca="1">IFERROR(__xludf.DUMMYFUNCTION("IMPORTRANGE(""https://docs.google.com/spreadsheets/d/1XL5vhW3sbDhbH9Cz0tuDiY8C3ctxq1tqvaCgkFb8cCA/edit?usp=sharing"",""อุบลราชธานี!J528"")"),18)</f>
        <v>18</v>
      </c>
      <c r="K633" s="350">
        <f t="shared" ca="1" si="129"/>
        <v>10.909090909090908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9">
        <f ca="1">IFERROR(__xludf.DUMMYFUNCTION("IMPORTRANGE(""https://docs.google.com/spreadsheets/d/1XL5vhW3sbDhbH9Cz0tuDiY8C3ctxq1tqvaCgkFb8cCA/edit?usp=sharing"",""อุบลราชธานี!J529"")"),2000000)</f>
        <v>2000000</v>
      </c>
      <c r="K634" s="350">
        <f t="shared" ca="1" si="129"/>
        <v>25.873221216041397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IFERROR(__xludf.DUMMYFUNCTION("IMPORTRANGE(""https://docs.google.com/spreadsheets/d/1XL5vhW3sbDhbH9Cz0tuDiY8C3ctxq1tqvaCgkFb8cCA/edit?usp=sharing"",""อุบลราชธานี!I530"")"),189)</f>
        <v>189</v>
      </c>
      <c r="J635" s="519">
        <f ca="1">IFERROR(__xludf.DUMMYFUNCTION("IMPORTRANGE(""https://docs.google.com/spreadsheets/d/1XL5vhW3sbDhbH9Cz0tuDiY8C3ctxq1tqvaCgkFb8cCA/edit?usp=sharing"",""อุบลราชธานี!J530"")"),47)</f>
        <v>47</v>
      </c>
      <c r="K635" s="494">
        <f t="shared" ca="1" si="129"/>
        <v>24.867724867724867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36" activePane="bottomLeft" state="frozen"/>
      <selection activeCell="I98" sqref="I98"/>
      <selection pane="bottomLeft" activeCell="J545" sqref="J545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240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6963271</v>
      </c>
      <c r="M8" s="25">
        <f t="shared" ca="1" si="0"/>
        <v>2132894</v>
      </c>
      <c r="N8" s="25">
        <f t="shared" ca="1" si="0"/>
        <v>2172832.63</v>
      </c>
      <c r="O8" s="24">
        <f t="shared" ref="O8:O16" ca="1" si="1">IF(L8&gt;0,N8*100/L8,0)</f>
        <v>31.204194551669755</v>
      </c>
      <c r="P8" s="24">
        <f t="shared" ref="P8:P16" ca="1" si="2">IF(M8&gt;0,N8*100/M8,0)</f>
        <v>101.87250890105182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6963271</v>
      </c>
      <c r="M10" s="32">
        <f t="shared" ca="1" si="4"/>
        <v>2132894</v>
      </c>
      <c r="N10" s="32">
        <f t="shared" ca="1" si="4"/>
        <v>2172832.63</v>
      </c>
      <c r="O10" s="31">
        <f t="shared" ca="1" si="1"/>
        <v>31.204194551669755</v>
      </c>
      <c r="P10" s="31">
        <f t="shared" ca="1" si="2"/>
        <v>101.87250890105182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6713871</v>
      </c>
      <c r="M12" s="40">
        <f t="shared" ca="1" si="6"/>
        <v>2132894</v>
      </c>
      <c r="N12" s="40">
        <f t="shared" ca="1" si="6"/>
        <v>1923432.63</v>
      </c>
      <c r="O12" s="40">
        <f t="shared" ca="1" si="1"/>
        <v>28.648638468031333</v>
      </c>
      <c r="P12" s="40">
        <f t="shared" ca="1" si="2"/>
        <v>90.17947586706137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2585500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4128371</v>
      </c>
      <c r="M14" s="40">
        <f t="shared" si="8"/>
        <v>0</v>
      </c>
      <c r="N14" s="40">
        <f t="shared" ca="1" si="8"/>
        <v>322612.63</v>
      </c>
      <c r="O14" s="43">
        <f t="shared" ca="1" si="1"/>
        <v>7.814526116959934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249400</v>
      </c>
      <c r="M16" s="40">
        <f t="shared" si="10"/>
        <v>0</v>
      </c>
      <c r="N16" s="40">
        <f t="shared" ca="1" si="10"/>
        <v>249400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4233350</v>
      </c>
      <c r="M18" s="25">
        <f t="shared" ca="1" si="11"/>
        <v>2132894</v>
      </c>
      <c r="N18" s="25">
        <f t="shared" ca="1" si="11"/>
        <v>1850220</v>
      </c>
      <c r="O18" s="24">
        <f t="shared" ref="O18:O20" ca="1" si="12">IF(L18&gt;0,N18*100/L18,0)</f>
        <v>43.705812181841807</v>
      </c>
      <c r="P18" s="24">
        <f t="shared" ref="P18:P26" ca="1" si="13">IF(M18&gt;0,N18*100/M18,0)</f>
        <v>86.746926945267788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4233350</v>
      </c>
      <c r="M20" s="32">
        <f t="shared" ca="1" si="15"/>
        <v>2132894</v>
      </c>
      <c r="N20" s="32">
        <f t="shared" ca="1" si="15"/>
        <v>1850220</v>
      </c>
      <c r="O20" s="31">
        <f t="shared" ca="1" si="12"/>
        <v>43.705812181841807</v>
      </c>
      <c r="P20" s="31">
        <f t="shared" ca="1" si="13"/>
        <v>86.746926945267788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3983950</v>
      </c>
      <c r="M22" s="44">
        <f t="shared" ca="1" si="18"/>
        <v>2132894</v>
      </c>
      <c r="N22" s="43">
        <f t="shared" ca="1" si="18"/>
        <v>1600820</v>
      </c>
      <c r="O22" s="43">
        <f t="shared" ca="1" si="17"/>
        <v>40.18172918836833</v>
      </c>
      <c r="P22" s="43">
        <f t="shared" ca="1" si="13"/>
        <v>75.053893911277356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2585500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1398450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249400</v>
      </c>
      <c r="M26" s="52">
        <f t="shared" si="22"/>
        <v>0</v>
      </c>
      <c r="N26" s="52">
        <f t="shared" ca="1" si="22"/>
        <v>249400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2729921</v>
      </c>
      <c r="M28" s="25">
        <f t="shared" si="23"/>
        <v>0</v>
      </c>
      <c r="N28" s="25">
        <f t="shared" ca="1" si="23"/>
        <v>322612.63</v>
      </c>
      <c r="O28" s="24">
        <f t="shared" ref="O28:O30" ca="1" si="24">IF(L28&gt;0,N28*100/L28,0)</f>
        <v>11.817654430293038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2729921</v>
      </c>
      <c r="M30" s="32">
        <f t="shared" si="27"/>
        <v>0</v>
      </c>
      <c r="N30" s="32">
        <f t="shared" ca="1" si="27"/>
        <v>322612.63</v>
      </c>
      <c r="O30" s="31">
        <f t="shared" ca="1" si="24"/>
        <v>11.817654430293038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2729921</v>
      </c>
      <c r="M32" s="43">
        <f t="shared" si="30"/>
        <v>0</v>
      </c>
      <c r="N32" s="43">
        <f t="shared" ca="1" si="30"/>
        <v>322612.63</v>
      </c>
      <c r="O32" s="43">
        <f t="shared" ca="1" si="29"/>
        <v>11.817654430293038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2729921</v>
      </c>
      <c r="M34" s="43">
        <f t="shared" si="32"/>
        <v>0</v>
      </c>
      <c r="N34" s="43">
        <f t="shared" ca="1" si="32"/>
        <v>322612.63</v>
      </c>
      <c r="O34" s="43">
        <f t="shared" ca="1" si="29"/>
        <v>11.817654430293038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4233350</v>
      </c>
      <c r="M37" s="57">
        <f t="shared" ca="1" si="33"/>
        <v>2132894</v>
      </c>
      <c r="N37" s="57">
        <f t="shared" ca="1" si="33"/>
        <v>1850220</v>
      </c>
      <c r="O37" s="58">
        <f t="shared" ca="1" si="29"/>
        <v>43.705812181841807</v>
      </c>
      <c r="P37" s="58">
        <f t="shared" ca="1" si="25"/>
        <v>86.746926945267788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888800</v>
      </c>
      <c r="M41" s="81">
        <f t="shared" ca="1" si="34"/>
        <v>444300</v>
      </c>
      <c r="N41" s="81">
        <f t="shared" ca="1" si="34"/>
        <v>355068</v>
      </c>
      <c r="O41" s="80">
        <f t="shared" ref="O41:O43" ca="1" si="35">IF(L41&gt;0,N41*100/L41,0)</f>
        <v>39.949144914491448</v>
      </c>
      <c r="P41" s="80">
        <f t="shared" ref="P41:P43" ca="1" si="36">IF(M41&gt;0,N41*100/M41,0)</f>
        <v>79.916272788656315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888800</v>
      </c>
      <c r="M43" s="81">
        <f t="shared" ca="1" si="38"/>
        <v>444300</v>
      </c>
      <c r="N43" s="81">
        <f t="shared" ca="1" si="38"/>
        <v>355068</v>
      </c>
      <c r="O43" s="80">
        <f t="shared" ca="1" si="35"/>
        <v>39.949144914491448</v>
      </c>
      <c r="P43" s="80">
        <f t="shared" ca="1" si="36"/>
        <v>79.916272788656315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888800</v>
      </c>
      <c r="M45" s="93">
        <f ca="1">IFERROR(__xludf.DUMMYFUNCTION("IMPORTRANGE(""https://docs.google.com/spreadsheets/d/1Yj_ptqi66GCucihVvJfMjLAmec39IyEx_6qawtMGysU/edit?usp=sharing"",""สบก!Q39"")"),444300)</f>
        <v>444300</v>
      </c>
      <c r="N45" s="93">
        <f ca="1">IFERROR(__xludf.DUMMYFUNCTION("IMPORTRANGE(""https://docs.google.com/spreadsheets/d/1Yj_ptqi66GCucihVvJfMjLAmec39IyEx_6qawtMGysU/edit?usp=sharing"",""สบก!R39"")"),355068)</f>
        <v>355068</v>
      </c>
      <c r="O45" s="94">
        <f ca="1">IF(L45&gt;0,N45*100/L45,0)</f>
        <v>39.949144914491448</v>
      </c>
      <c r="P45" s="94">
        <f ca="1">IF(M45&gt;0,N45*100/M45,0)</f>
        <v>79.916272788656315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IFERROR(__xludf.DUMMYFUNCTION("IMPORTRANGE(""https://docs.google.com/spreadsheets/d/1Yj_ptqi66GCucihVvJfMjLAmec39IyEx_6qawtMGysU/edit?usp=sharing"",""สบก!M39"")"),888800)</f>
        <v>888800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IFERROR(__xludf.DUMMYFUNCTION("IMPORTRANGE(""https://docs.google.com/spreadsheets/d/1Yj_ptqi66GCucihVvJfMjLAmec39IyEx_6qawtMGysU/edit?usp=sharing"",""สบก!N39"")"),0)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IFERROR(__xludf.DUMMYFUNCTION("IMPORTRANGE(""https://docs.google.com/spreadsheets/d/1Yj_ptqi66GCucihVvJfMjLAmec39IyEx_6qawtMGysU/edit?usp=sharing"",""สบก!O39"")"),0)</f>
        <v>0</v>
      </c>
      <c r="M49" s="103"/>
      <c r="N49" s="93">
        <f ca="1">IFERROR(__xludf.DUMMYFUNCTION("IMPORTRANGE(""https://docs.google.com/spreadsheets/d/1Yj_ptqi66GCucihVvJfMjLAmec39IyEx_6qawtMGysU/edit?usp=sharing"",""สบก!S39"")"),0)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726000</v>
      </c>
      <c r="M53" s="127">
        <f t="shared" ca="1" si="39"/>
        <v>371484</v>
      </c>
      <c r="N53" s="127">
        <f t="shared" ca="1" si="39"/>
        <v>370045</v>
      </c>
      <c r="O53" s="126">
        <f t="shared" ref="O53:O55" ca="1" si="40">IF(L53&gt;0,N53*100/L53,0)</f>
        <v>50.97038567493113</v>
      </c>
      <c r="P53" s="126">
        <f t="shared" ref="P53:P55" ca="1" si="41">IF(M53&gt;0,N53*100/M53,0)</f>
        <v>99.612634729894154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726000</v>
      </c>
      <c r="M55" s="127">
        <f t="shared" ca="1" si="43"/>
        <v>371484</v>
      </c>
      <c r="N55" s="127">
        <f t="shared" ca="1" si="43"/>
        <v>370045</v>
      </c>
      <c r="O55" s="126">
        <f t="shared" ca="1" si="40"/>
        <v>50.97038567493113</v>
      </c>
      <c r="P55" s="126">
        <f t="shared" ca="1" si="41"/>
        <v>99.612634729894154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726000</v>
      </c>
      <c r="M57" s="93">
        <f ca="1">IFERROR(__xludf.DUMMYFUNCTION("IMPORTRANGE(""https://docs.google.com/spreadsheets/d/1Yj_ptqi66GCucihVvJfMjLAmec39IyEx_6qawtMGysU/edit?usp=sharing"",""สบก!Z39"")"),371484)</f>
        <v>371484</v>
      </c>
      <c r="N57" s="93">
        <f ca="1">IFERROR(__xludf.DUMMYFUNCTION("IMPORTRANGE(""https://docs.google.com/spreadsheets/d/1Yj_ptqi66GCucihVvJfMjLAmec39IyEx_6qawtMGysU/edit?usp=sharing"",""สบก!AA39"")"),370045)</f>
        <v>370045</v>
      </c>
      <c r="O57" s="94">
        <f ca="1">IF(L57&gt;0,N57*100/L57,0)</f>
        <v>50.97038567493113</v>
      </c>
      <c r="P57" s="94">
        <f ca="1">IF(M57&gt;0,N57*100/M57,0)</f>
        <v>99.612634729894154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IFERROR(__xludf.DUMMYFUNCTION("IMPORTRANGE(""https://docs.google.com/spreadsheets/d/1Yj_ptqi66GCucihVvJfMjLAmec39IyEx_6qawtMGysU/edit?usp=sharing"",""สบก!V39"")"),726000)</f>
        <v>726000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IFERROR(__xludf.DUMMYFUNCTION("IMPORTRANGE(""https://docs.google.com/spreadsheets/d/1Yj_ptqi66GCucihVvJfMjLAmec39IyEx_6qawtMGysU/edit?usp=sharing"",""สบก!W39"")"),0)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IFERROR(__xludf.DUMMYFUNCTION("IMPORTRANGE(""https://docs.google.com/spreadsheets/d/1Yj_ptqi66GCucihVvJfMjLAmec39IyEx_6qawtMGysU/edit?usp=sharing"",""สบก!X39"")"),0)</f>
        <v>0</v>
      </c>
      <c r="M61" s="103"/>
      <c r="N61" s="93">
        <f ca="1">IFERROR(__xludf.DUMMYFUNCTION("IMPORTRANGE(""https://docs.google.com/spreadsheets/d/1Yj_ptqi66GCucihVvJfMjLAmec39IyEx_6qawtMGysU/edit?usp=sharing"",""สบก!AB39"")"),0)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IFERROR(__xludf.DUMMYFUNCTION("IMPORTRANGE(""https://docs.google.com/spreadsheets/d/1XL5vhW3sbDhbH9Cz0tuDiY8C3ctxq1tqvaCgkFb8cCA/edit?usp=sharing"",""ขอนแก่น!I9"")"),1)</f>
        <v>1</v>
      </c>
      <c r="J64" s="148">
        <f ca="1">IFERROR(__xludf.DUMMYFUNCTION("IMPORTRANGE(""https://docs.google.com/spreadsheets/d/1XL5vhW3sbDhbH9Cz0tuDiY8C3ctxq1tqvaCgkFb8cCA/edit?usp=sharing"",""ขอนแก่น!J9"")"),1)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IFERROR(__xludf.DUMMYFUNCTION("IMPORTRANGE(""https://docs.google.com/spreadsheets/d/1XL5vhW3sbDhbH9Cz0tuDiY8C3ctxq1tqvaCgkFb8cCA/edit?usp=sharing"",""ขอนแก่น!I10"")"),30)</f>
        <v>30</v>
      </c>
      <c r="J65" s="148">
        <f ca="1">IFERROR(__xludf.DUMMYFUNCTION("IMPORTRANGE(""https://docs.google.com/spreadsheets/d/1XL5vhW3sbDhbH9Cz0tuDiY8C3ctxq1tqvaCgkFb8cCA/edit?usp=sharing"",""ขอนแก่น!J10"")"),0)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1052300</v>
      </c>
      <c r="M66" s="158">
        <f t="shared" ca="1" si="45"/>
        <v>492820</v>
      </c>
      <c r="N66" s="158">
        <f t="shared" ca="1" si="45"/>
        <v>427866</v>
      </c>
      <c r="O66" s="157">
        <f t="shared" ref="O66:O68" ca="1" si="46">IF(L66&gt;0,N66*100/L66,0)</f>
        <v>40.660077924546229</v>
      </c>
      <c r="P66" s="157">
        <f t="shared" ref="P66:P68" ca="1" si="47">IF(M66&gt;0,N66*100/M66,0)</f>
        <v>86.819934255914944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1052300</v>
      </c>
      <c r="M68" s="163">
        <f t="shared" ca="1" si="49"/>
        <v>492820</v>
      </c>
      <c r="N68" s="163">
        <f t="shared" ca="1" si="49"/>
        <v>427866</v>
      </c>
      <c r="O68" s="162">
        <f t="shared" ca="1" si="46"/>
        <v>40.660077924546229</v>
      </c>
      <c r="P68" s="162">
        <f t="shared" ca="1" si="47"/>
        <v>86.819934255914944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912300</v>
      </c>
      <c r="M70" s="176">
        <f ca="1">IFERROR(__xludf.DUMMYFUNCTION("IMPORTRANGE(""https://docs.google.com/spreadsheets/d/1Yj_ptqi66GCucihVvJfMjLAmec39IyEx_6qawtMGysU/edit?usp=sharing"",""สบก!AI39"")"),492820)</f>
        <v>492820</v>
      </c>
      <c r="N70" s="177">
        <f ca="1">IFERROR(__xludf.DUMMYFUNCTION("IMPORTRANGE(""https://docs.google.com/spreadsheets/d/1Yj_ptqi66GCucihVvJfMjLAmec39IyEx_6qawtMGysU/edit?usp=sharing"",""สบก!AJ39"")"),287866)</f>
        <v>287866</v>
      </c>
      <c r="O70" s="178">
        <f ca="1">IF(L70&gt;0,N70*100/L70,0)</f>
        <v>31.553874821878768</v>
      </c>
      <c r="P70" s="178">
        <f ca="1">IF(M70&gt;0,N70*100/M70,0)</f>
        <v>58.411996266385295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IFERROR(__xludf.DUMMYFUNCTION("IMPORTRANGE(""https://docs.google.com/spreadsheets/d/1Yj_ptqi66GCucihVvJfMjLAmec39IyEx_6qawtMGysU/edit?usp=sharing"",""สบก!AE39"")"),470300)</f>
        <v>470300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IFERROR(__xludf.DUMMYFUNCTION("IMPORTRANGE(""https://docs.google.com/spreadsheets/d/1Yj_ptqi66GCucihVvJfMjLAmec39IyEx_6qawtMGysU/edit?usp=sharing"",""สบก!AF39"")"),442000)</f>
        <v>442000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IFERROR(__xludf.DUMMYFUNCTION("IMPORTRANGE(""https://docs.google.com/spreadsheets/d/1Yj_ptqi66GCucihVvJfMjLAmec39IyEx_6qawtMGysU/edit?usp=sharing"",""สบก!AG39"")"),140000)</f>
        <v>140000</v>
      </c>
      <c r="M74" s="103"/>
      <c r="N74" s="93">
        <f ca="1">IFERROR(__xludf.DUMMYFUNCTION("IMPORTRANGE(""https://docs.google.com/spreadsheets/d/1Yj_ptqi66GCucihVvJfMjLAmec39IyEx_6qawtMGysU/edit?usp=sharing"",""สบก!AK39"")"),140000)</f>
        <v>140000</v>
      </c>
      <c r="O74" s="103">
        <f ca="1">IF(L74&gt;0,N74*100/L74,0)</f>
        <v>100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IFERROR(__xludf.DUMMYFUNCTION("IMPORTRANGE(""https://docs.google.com/spreadsheets/d/1XL5vhW3sbDhbH9Cz0tuDiY8C3ctxq1tqvaCgkFb8cCA/edit?usp=sharing"",""ขอนแก่น!J16"")"),0)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IFERROR(__xludf.DUMMYFUNCTION("IMPORTRANGE(""https://docs.google.com/spreadsheets/d/1XL5vhW3sbDhbH9Cz0tuDiY8C3ctxq1tqvaCgkFb8cCA/edit?usp=sharing"",""ขอนแก่น!J17"")"),1)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IFERROR(__xludf.DUMMYFUNCTION("IMPORTRANGE(""https://docs.google.com/spreadsheets/d/1XL5vhW3sbDhbH9Cz0tuDiY8C3ctxq1tqvaCgkFb8cCA/edit?usp=sharing"",""ขอนแก่น!J18"")"),1)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IFERROR(__xludf.DUMMYFUNCTION("IMPORTRANGE(""https://docs.google.com/spreadsheets/d/1XL5vhW3sbDhbH9Cz0tuDiY8C3ctxq1tqvaCgkFb8cCA/edit?usp=sharing"",""ขอนแก่น!J19"")"),1)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IFERROR(__xludf.DUMMYFUNCTION("IMPORTRANGE(""https://docs.google.com/spreadsheets/d/1XL5vhW3sbDhbH9Cz0tuDiY8C3ctxq1tqvaCgkFb8cCA/edit?usp=sharing"",""ขอนแก่น!I20"")"),1)</f>
        <v>1</v>
      </c>
      <c r="J80" s="210">
        <f ca="1">IFERROR(__xludf.DUMMYFUNCTION("IMPORTRANGE(""https://docs.google.com/spreadsheets/d/1XL5vhW3sbDhbH9Cz0tuDiY8C3ctxq1tqvaCgkFb8cCA/edit?usp=sharing"",""ขอนแก่น!J20"")"),1)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IFERROR(__xludf.DUMMYFUNCTION("IMPORTRANGE(""https://docs.google.com/spreadsheets/d/1XL5vhW3sbDhbH9Cz0tuDiY8C3ctxq1tqvaCgkFb8cCA/edit?usp=sharing"",""ขอนแก่น!I21"")"),30)</f>
        <v>30</v>
      </c>
      <c r="J81" s="210">
        <f ca="1">IFERROR(__xludf.DUMMYFUNCTION("IMPORTRANGE(""https://docs.google.com/spreadsheets/d/1XL5vhW3sbDhbH9Cz0tuDiY8C3ctxq1tqvaCgkFb8cCA/edit?usp=sharing"",""ขอนแก่น!J21"")"),0)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IFERROR(__xludf.DUMMYFUNCTION("IMPORTRANGE(""https://docs.google.com/spreadsheets/d/1XL5vhW3sbDhbH9Cz0tuDiY8C3ctxq1tqvaCgkFb8cCA/edit?usp=sharing"",""ขอนแก่น!I22"")"),1)</f>
        <v>1</v>
      </c>
      <c r="J82" s="213">
        <f ca="1">IFERROR(__xludf.DUMMYFUNCTION("IMPORTRANGE(""https://docs.google.com/spreadsheets/d/1XL5vhW3sbDhbH9Cz0tuDiY8C3ctxq1tqvaCgkFb8cCA/edit?usp=sharing"",""ขอนแก่น!J22"")"),1)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IFERROR(__xludf.DUMMYFUNCTION("IMPORTRANGE(""https://docs.google.com/spreadsheets/d/1XL5vhW3sbDhbH9Cz0tuDiY8C3ctxq1tqvaCgkFb8cCA/edit?usp=sharing"",""ขอนแก่น!I23"")"),30)</f>
        <v>30</v>
      </c>
      <c r="J83" s="213">
        <f ca="1">IFERROR(__xludf.DUMMYFUNCTION("IMPORTRANGE(""https://docs.google.com/spreadsheets/d/1XL5vhW3sbDhbH9Cz0tuDiY8C3ctxq1tqvaCgkFb8cCA/edit?usp=sharing"",""ขอนแก่น!J23"")"),0)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IFERROR(__xludf.DUMMYFUNCTION("IMPORTRANGE(""https://docs.google.com/spreadsheets/d/1XL5vhW3sbDhbH9Cz0tuDiY8C3ctxq1tqvaCgkFb8cCA/edit?usp=sharing"",""ขอนแก่น!I24"")"),0)</f>
        <v>0</v>
      </c>
      <c r="J84" s="198">
        <f ca="1">IFERROR(__xludf.DUMMYFUNCTION("IMPORTRANGE(""https://docs.google.com/spreadsheets/d/1XL5vhW3sbDhbH9Cz0tuDiY8C3ctxq1tqvaCgkFb8cCA/edit?usp=sharing"",""ขอนแก่น!J24"")"),0)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IFERROR(__xludf.DUMMYFUNCTION("IMPORTRANGE(""https://docs.google.com/spreadsheets/d/1XL5vhW3sbDhbH9Cz0tuDiY8C3ctxq1tqvaCgkFb8cCA/edit?usp=sharing"",""ขอนแก่น!I25"")"),0)</f>
        <v>0</v>
      </c>
      <c r="J85" s="198">
        <f ca="1">IFERROR(__xludf.DUMMYFUNCTION("IMPORTRANGE(""https://docs.google.com/spreadsheets/d/1XL5vhW3sbDhbH9Cz0tuDiY8C3ctxq1tqvaCgkFb8cCA/edit?usp=sharing"",""ขอนแก่น!J25"")"),0)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IFERROR(__xludf.DUMMYFUNCTION("IMPORTRANGE(""https://docs.google.com/spreadsheets/d/1XL5vhW3sbDhbH9Cz0tuDiY8C3ctxq1tqvaCgkFb8cCA/edit?usp=sharing"",""ขอนแก่น!I26"")"),0)</f>
        <v>0</v>
      </c>
      <c r="J86" s="213">
        <f ca="1">IFERROR(__xludf.DUMMYFUNCTION("IMPORTRANGE(""https://docs.google.com/spreadsheets/d/1XL5vhW3sbDhbH9Cz0tuDiY8C3ctxq1tqvaCgkFb8cCA/edit?usp=sharing"",""ขอนแก่น!J26"")"),0)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IFERROR(__xludf.DUMMYFUNCTION("IMPORTRANGE(""https://docs.google.com/spreadsheets/d/1XL5vhW3sbDhbH9Cz0tuDiY8C3ctxq1tqvaCgkFb8cCA/edit?usp=sharing"",""ขอนแก่น!I27"")"),0)</f>
        <v>0</v>
      </c>
      <c r="J87" s="213">
        <f ca="1">IFERROR(__xludf.DUMMYFUNCTION("IMPORTRANGE(""https://docs.google.com/spreadsheets/d/1XL5vhW3sbDhbH9Cz0tuDiY8C3ctxq1tqvaCgkFb8cCA/edit?usp=sharing"",""ขอนแก่น!J27"")"),0)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IFERROR(__xludf.DUMMYFUNCTION("IMPORTRANGE(""https://docs.google.com/spreadsheets/d/1XL5vhW3sbDhbH9Cz0tuDiY8C3ctxq1tqvaCgkFb8cCA/edit?usp=sharing"",""ขอนแก่น!I28"")"),30)</f>
        <v>30</v>
      </c>
      <c r="J88" s="213">
        <f ca="1">IFERROR(__xludf.DUMMYFUNCTION("IMPORTRANGE(""https://docs.google.com/spreadsheets/d/1XL5vhW3sbDhbH9Cz0tuDiY8C3ctxq1tqvaCgkFb8cCA/edit?usp=sharing"",""ขอนแก่น!J28"")"),0)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IFERROR(__xludf.DUMMYFUNCTION("IMPORTRANGE(""https://docs.google.com/spreadsheets/d/1XL5vhW3sbDhbH9Cz0tuDiY8C3ctxq1tqvaCgkFb8cCA/edit?usp=sharing"",""ขอนแก่น!J29"")"),0)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IFERROR(__xludf.DUMMYFUNCTION("IMPORTRANGE(""https://docs.google.com/spreadsheets/d/1XL5vhW3sbDhbH9Cz0tuDiY8C3ctxq1tqvaCgkFb8cCA/edit?usp=sharing"",""ขอนแก่น!J30"")"),0)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IFERROR(__xludf.DUMMYFUNCTION("IMPORTRANGE(""https://docs.google.com/spreadsheets/d/1XL5vhW3sbDhbH9Cz0tuDiY8C3ctxq1tqvaCgkFb8cCA/edit?usp=sharing"",""ขอนแก่น!I32"")"),4)</f>
        <v>4</v>
      </c>
      <c r="J92" s="148">
        <f ca="1">IFERROR(__xludf.DUMMYFUNCTION("IMPORTRANGE(""https://docs.google.com/spreadsheets/d/1XL5vhW3sbDhbH9Cz0tuDiY8C3ctxq1tqvaCgkFb8cCA/edit?usp=sharing"",""ขอนแก่น!J32"")"),0)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IFERROR(__xludf.DUMMYFUNCTION("IMPORTRANGE(""https://docs.google.com/spreadsheets/d/1XL5vhW3sbDhbH9Cz0tuDiY8C3ctxq1tqvaCgkFb8cCA/edit?usp=sharing"",""ขอนแก่น!I33"")"),1)</f>
        <v>1</v>
      </c>
      <c r="J93" s="148">
        <f ca="1">IFERROR(__xludf.DUMMYFUNCTION("IMPORTRANGE(""https://docs.google.com/spreadsheets/d/1XL5vhW3sbDhbH9Cz0tuDiY8C3ctxq1tqvaCgkFb8cCA/edit?usp=sharing"",""ขอนแก่น!J33"")"),0)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97020</v>
      </c>
      <c r="O94" s="157">
        <f t="shared" ref="O94:O96" ca="1" si="53">IF(L94&gt;0,N94*100/L94,0)</f>
        <v>45.230769230769234</v>
      </c>
      <c r="P94" s="157">
        <f t="shared" ref="P94:P96" ca="1" si="54">IF(M94&gt;0,N94*100/M94,0)</f>
        <v>141.16106503710171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97020</v>
      </c>
      <c r="O96" s="162">
        <f t="shared" ca="1" si="53"/>
        <v>45.230769230769234</v>
      </c>
      <c r="P96" s="162">
        <f t="shared" ca="1" si="54"/>
        <v>141.16106503710171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IFERROR(__xludf.DUMMYFUNCTION("IMPORTRANGE(""https://docs.google.com/spreadsheets/d/1Yj_ptqi66GCucihVvJfMjLAmec39IyEx_6qawtMGysU/edit?usp=sharing"",""สบก!AR39"")"),68730)</f>
        <v>68730</v>
      </c>
      <c r="N98" s="177">
        <f ca="1">IFERROR(__xludf.DUMMYFUNCTION("IMPORTRANGE(""https://docs.google.com/spreadsheets/d/1Yj_ptqi66GCucihVvJfMjLAmec39IyEx_6qawtMGysU/edit?usp=sharing"",""สบก!AS39"")"),4620)</f>
        <v>4620</v>
      </c>
      <c r="O98" s="178">
        <f ca="1">IF(L98&gt;0,N98*100/L98,0)</f>
        <v>3.7837837837837838</v>
      </c>
      <c r="P98" s="178">
        <f ca="1">IF(M98&gt;0,N98*100/M98,0)</f>
        <v>6.7219554779572235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IFERROR(__xludf.DUMMYFUNCTION("IMPORTRANGE(""https://docs.google.com/spreadsheets/d/1Yj_ptqi66GCucihVvJfMjLAmec39IyEx_6qawtMGysU/edit?usp=sharing"",""สบก!AN39"")"),0)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IFERROR(__xludf.DUMMYFUNCTION("IMPORTRANGE(""https://docs.google.com/spreadsheets/d/1Yj_ptqi66GCucihVvJfMjLAmec39IyEx_6qawtMGysU/edit?usp=sharing"",""สบก!AO39"")"),122100)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IFERROR(__xludf.DUMMYFUNCTION("IMPORTRANGE(""https://docs.google.com/spreadsheets/d/1Yj_ptqi66GCucihVvJfMjLAmec39IyEx_6qawtMGysU/edit?usp=sharing"",""สบก!AP39"")"),92400)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IFERROR(__xludf.DUMMYFUNCTION("IMPORTRANGE(""https://docs.google.com/spreadsheets/d/1Yj_ptqi66GCucihVvJfMjLAmec39IyEx_6qawtMGysU/edit?usp=sharing"",""สบก!AT39"")"),92400)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IFERROR(__xludf.DUMMYFUNCTION("IMPORTRANGE(""https://docs.google.com/spreadsheets/d/1XL5vhW3sbDhbH9Cz0tuDiY8C3ctxq1tqvaCgkFb8cCA/edit?usp=sharing"",""ขอนแก่น!J39"")"),0)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IFERROR(__xludf.DUMMYFUNCTION("IMPORTRANGE(""https://docs.google.com/spreadsheets/d/1XL5vhW3sbDhbH9Cz0tuDiY8C3ctxq1tqvaCgkFb8cCA/edit?usp=sharing"",""ขอนแก่น!J40"")"),1)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IFERROR(__xludf.DUMMYFUNCTION("IMPORTRANGE(""https://docs.google.com/spreadsheets/d/1XL5vhW3sbDhbH9Cz0tuDiY8C3ctxq1tqvaCgkFb8cCA/edit?usp=sharing"",""ขอนแก่น!J41"")"),1)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IFERROR(__xludf.DUMMYFUNCTION("IMPORTRANGE(""https://docs.google.com/spreadsheets/d/1XL5vhW3sbDhbH9Cz0tuDiY8C3ctxq1tqvaCgkFb8cCA/edit?usp=sharing"",""ขอนแก่น!J42"")"),1)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IFERROR(__xludf.DUMMYFUNCTION("IMPORTRANGE(""https://docs.google.com/spreadsheets/d/1XL5vhW3sbDhbH9Cz0tuDiY8C3ctxq1tqvaCgkFb8cCA/edit?usp=sharing"",""ขอนแก่น!I43"")"),1)</f>
        <v>1</v>
      </c>
      <c r="J108" s="213">
        <f ca="1">IFERROR(__xludf.DUMMYFUNCTION("IMPORTRANGE(""https://docs.google.com/spreadsheets/d/1XL5vhW3sbDhbH9Cz0tuDiY8C3ctxq1tqvaCgkFb8cCA/edit?usp=sharing"",""ขอนแก่น!J43"")"),0)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IFERROR(__xludf.DUMMYFUNCTION("IMPORTRANGE(""https://docs.google.com/spreadsheets/d/1XL5vhW3sbDhbH9Cz0tuDiY8C3ctxq1tqvaCgkFb8cCA/edit?usp=sharing"",""ขอนแก่น!I44"")"),4)</f>
        <v>4</v>
      </c>
      <c r="J109" s="213">
        <f ca="1">IFERROR(__xludf.DUMMYFUNCTION("IMPORTRANGE(""https://docs.google.com/spreadsheets/d/1XL5vhW3sbDhbH9Cz0tuDiY8C3ctxq1tqvaCgkFb8cCA/edit?usp=sharing"",""ขอนแก่น!J44"")"),0)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IFERROR(__xludf.DUMMYFUNCTION("IMPORTRANGE(""https://docs.google.com/spreadsheets/d/1XL5vhW3sbDhbH9Cz0tuDiY8C3ctxq1tqvaCgkFb8cCA/edit?usp=sharing"",""ขอนแก่น!I45"")"),4)</f>
        <v>4</v>
      </c>
      <c r="J110" s="213">
        <f ca="1">IFERROR(__xludf.DUMMYFUNCTION("IMPORTRANGE(""https://docs.google.com/spreadsheets/d/1XL5vhW3sbDhbH9Cz0tuDiY8C3ctxq1tqvaCgkFb8cCA/edit?usp=sharing"",""ขอนแก่น!J45"")"),4)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IFERROR(__xludf.DUMMYFUNCTION("IMPORTRANGE(""https://docs.google.com/spreadsheets/d/1XL5vhW3sbDhbH9Cz0tuDiY8C3ctxq1tqvaCgkFb8cCA/edit?usp=sharing"",""ขอนแก่น!I46"")"),4)</f>
        <v>4</v>
      </c>
      <c r="J111" s="213">
        <f ca="1">IFERROR(__xludf.DUMMYFUNCTION("IMPORTRANGE(""https://docs.google.com/spreadsheets/d/1XL5vhW3sbDhbH9Cz0tuDiY8C3ctxq1tqvaCgkFb8cCA/edit?usp=sharing"",""ขอนแก่น!J46"")"),0)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IFERROR(__xludf.DUMMYFUNCTION("IMPORTRANGE(""https://docs.google.com/spreadsheets/d/1XL5vhW3sbDhbH9Cz0tuDiY8C3ctxq1tqvaCgkFb8cCA/edit?usp=sharing"",""ขอนแก่น!I47"")"),4)</f>
        <v>4</v>
      </c>
      <c r="J112" s="213">
        <f ca="1">IFERROR(__xludf.DUMMYFUNCTION("IMPORTRANGE(""https://docs.google.com/spreadsheets/d/1XL5vhW3sbDhbH9Cz0tuDiY8C3ctxq1tqvaCgkFb8cCA/edit?usp=sharing"",""ขอนแก่น!J47"")"),0)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IFERROR(__xludf.DUMMYFUNCTION("IMPORTRANGE(""https://docs.google.com/spreadsheets/d/1XL5vhW3sbDhbH9Cz0tuDiY8C3ctxq1tqvaCgkFb8cCA/edit?usp=sharing"",""ขอนแก่น!I48"")"),1)</f>
        <v>1</v>
      </c>
      <c r="J113" s="213">
        <f ca="1">IFERROR(__xludf.DUMMYFUNCTION("IMPORTRANGE(""https://docs.google.com/spreadsheets/d/1XL5vhW3sbDhbH9Cz0tuDiY8C3ctxq1tqvaCgkFb8cCA/edit?usp=sharing"",""ขอนแก่น!J48"")"),0)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IFERROR(__xludf.DUMMYFUNCTION("IMPORTRANGE(""https://docs.google.com/spreadsheets/d/1XL5vhW3sbDhbH9Cz0tuDiY8C3ctxq1tqvaCgkFb8cCA/edit?usp=sharing"",""ขอนแก่น!J49"")"),0)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IFERROR(__xludf.DUMMYFUNCTION("IMPORTRANGE(""https://docs.google.com/spreadsheets/d/1XL5vhW3sbDhbH9Cz0tuDiY8C3ctxq1tqvaCgkFb8cCA/edit?usp=sharing"",""ขอนแก่น!J50"")"),0)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IFERROR(__xludf.DUMMYFUNCTION("IMPORTRANGE(""https://docs.google.com/spreadsheets/d/1XL5vhW3sbDhbH9Cz0tuDiY8C3ctxq1tqvaCgkFb8cCA/edit?usp=sharing"",""ขอนแก่น!I52"")"),0)</f>
        <v>0</v>
      </c>
      <c r="J117" s="148">
        <f ca="1">IFERROR(__xludf.DUMMYFUNCTION("IMPORTRANGE(""https://docs.google.com/spreadsheets/d/1XL5vhW3sbDhbH9Cz0tuDiY8C3ctxq1tqvaCgkFb8cCA/edit?usp=sharing"",""ขอนแก่น!J52"")"),0)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IFERROR(__xludf.DUMMYFUNCTION("IMPORTRANGE(""https://docs.google.com/spreadsheets/d/1Yj_ptqi66GCucihVvJfMjLAmec39IyEx_6qawtMGysU/edit?usp=sharing"",""สบก!BA39"")"),0)</f>
        <v>0</v>
      </c>
      <c r="N122" s="177">
        <f ca="1">IFERROR(__xludf.DUMMYFUNCTION("IMPORTRANGE(""https://docs.google.com/spreadsheets/d/1Yj_ptqi66GCucihVvJfMjLAmec39IyEx_6qawtMGysU/edit?usp=sharing"",""สบก!BB39"")"),0)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IFERROR(__xludf.DUMMYFUNCTION("IMPORTRANGE(""https://docs.google.com/spreadsheets/d/1Yj_ptqi66GCucihVvJfMjLAmec39IyEx_6qawtMGysU/edit?usp=sharing"",""สบก!AW39"")"),0)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IFERROR(__xludf.DUMMYFUNCTION("IMPORTRANGE(""https://docs.google.com/spreadsheets/d/1Yj_ptqi66GCucihVvJfMjLAmec39IyEx_6qawtMGysU/edit?usp=sharing"",""สบก!AX39"")"),0)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IFERROR(__xludf.DUMMYFUNCTION("IMPORTRANGE(""https://docs.google.com/spreadsheets/d/1Yj_ptqi66GCucihVvJfMjLAmec39IyEx_6qawtMGysU/edit?usp=sharing"",""สบก!AY39"")"),0)</f>
        <v>0</v>
      </c>
      <c r="M126" s="103"/>
      <c r="N126" s="93">
        <f ca="1">IFERROR(__xludf.DUMMYFUNCTION("IMPORTRANGE(""https://docs.google.com/spreadsheets/d/1Yj_ptqi66GCucihVvJfMjLAmec39IyEx_6qawtMGysU/edit?usp=sharing"",""สบก!BC39"")"),0)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IFERROR(__xludf.DUMMYFUNCTION("IMPORTRANGE(""https://docs.google.com/spreadsheets/d/1XL5vhW3sbDhbH9Cz0tuDiY8C3ctxq1tqvaCgkFb8cCA/edit?usp=sharing"",""ขอนแก่น!J58"")"),0)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IFERROR(__xludf.DUMMYFUNCTION("IMPORTRANGE(""https://docs.google.com/spreadsheets/d/1XL5vhW3sbDhbH9Cz0tuDiY8C3ctxq1tqvaCgkFb8cCA/edit?usp=sharing"",""ขอนแก่น!J59"")"),0)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IFERROR(__xludf.DUMMYFUNCTION("IMPORTRANGE(""https://docs.google.com/spreadsheets/d/1XL5vhW3sbDhbH9Cz0tuDiY8C3ctxq1tqvaCgkFb8cCA/edit?usp=sharing"",""ขอนแก่น!J60"")"),0)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IFERROR(__xludf.DUMMYFUNCTION("IMPORTRANGE(""https://docs.google.com/spreadsheets/d/1XL5vhW3sbDhbH9Cz0tuDiY8C3ctxq1tqvaCgkFb8cCA/edit?usp=sharing"",""ขอนแก่น!J61"")"),0)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IFERROR(__xludf.DUMMYFUNCTION("IMPORTRANGE(""https://docs.google.com/spreadsheets/d/1XL5vhW3sbDhbH9Cz0tuDiY8C3ctxq1tqvaCgkFb8cCA/edit?usp=sharing"",""ขอนแก่น!I62"")"),0)</f>
        <v>0</v>
      </c>
      <c r="J132" s="213">
        <f ca="1">IFERROR(__xludf.DUMMYFUNCTION("IMPORTRANGE(""https://docs.google.com/spreadsheets/d/1XL5vhW3sbDhbH9Cz0tuDiY8C3ctxq1tqvaCgkFb8cCA/edit?usp=sharing"",""ขอนแก่น!J62"")"),0)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IFERROR(__xludf.DUMMYFUNCTION("IMPORTRANGE(""https://docs.google.com/spreadsheets/d/1XL5vhW3sbDhbH9Cz0tuDiY8C3ctxq1tqvaCgkFb8cCA/edit?usp=sharing"",""ขอนแก่น!I63"")"),0)</f>
        <v>0</v>
      </c>
      <c r="J133" s="213">
        <f ca="1">IFERROR(__xludf.DUMMYFUNCTION("IMPORTRANGE(""https://docs.google.com/spreadsheets/d/1XL5vhW3sbDhbH9Cz0tuDiY8C3ctxq1tqvaCgkFb8cCA/edit?usp=sharing"",""ขอนแก่น!J63"")"),0)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IFERROR(__xludf.DUMMYFUNCTION("IMPORTRANGE(""https://docs.google.com/spreadsheets/d/1XL5vhW3sbDhbH9Cz0tuDiY8C3ctxq1tqvaCgkFb8cCA/edit?usp=sharing"",""ขอนแก่น!J64"")"),0)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IFERROR(__xludf.DUMMYFUNCTION("IMPORTRANGE(""https://docs.google.com/spreadsheets/d/1XL5vhW3sbDhbH9Cz0tuDiY8C3ctxq1tqvaCgkFb8cCA/edit?usp=sharing"",""ขอนแก่น!J65"")"),0)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IFERROR(__xludf.DUMMYFUNCTION("IMPORTRANGE(""https://docs.google.com/spreadsheets/d/1XL5vhW3sbDhbH9Cz0tuDiY8C3ctxq1tqvaCgkFb8cCA/edit?usp=sharing"",""ขอนแก่น!I68"")"),0)</f>
        <v>0</v>
      </c>
      <c r="J138" s="276">
        <f ca="1">IFERROR(__xludf.DUMMYFUNCTION("IMPORTRANGE(""https://docs.google.com/spreadsheets/d/1XL5vhW3sbDhbH9Cz0tuDiY8C3ctxq1tqvaCgkFb8cCA/edit?usp=sharing"",""ขอนแก่น!J68"")"),0)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2360</v>
      </c>
      <c r="O140" s="157">
        <f t="shared" ref="O140:O142" ca="1" si="65">IF(L140&gt;0,N140*100/L140,0)</f>
        <v>3.4202898550724639</v>
      </c>
      <c r="P140" s="157">
        <f t="shared" ref="P140:P142" ca="1" si="66">IF(M140&gt;0,N140*100/M140,0)</f>
        <v>5.1584699453551917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2360</v>
      </c>
      <c r="O142" s="162">
        <f t="shared" ca="1" si="65"/>
        <v>3.4202898550724639</v>
      </c>
      <c r="P142" s="162">
        <f t="shared" ca="1" si="66"/>
        <v>5.1584699453551917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IFERROR(__xludf.DUMMYFUNCTION("IMPORTRANGE(""https://docs.google.com/spreadsheets/d/1Yj_ptqi66GCucihVvJfMjLAmec39IyEx_6qawtMGysU/edit?usp=sharing"",""สบก!BJ39"")"),45750)</f>
        <v>45750</v>
      </c>
      <c r="N144" s="177">
        <f ca="1">IFERROR(__xludf.DUMMYFUNCTION("IMPORTRANGE(""https://docs.google.com/spreadsheets/d/1Yj_ptqi66GCucihVvJfMjLAmec39IyEx_6qawtMGysU/edit?usp=sharing"",""สบก!BK39"")"),2360)</f>
        <v>2360</v>
      </c>
      <c r="O144" s="178">
        <f ca="1">IF(L144&gt;0,N144*100/L144,0)</f>
        <v>3.4202898550724639</v>
      </c>
      <c r="P144" s="178">
        <f ca="1">IF(M144&gt;0,N144*100/M144,0)</f>
        <v>5.1584699453551917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IFERROR(__xludf.DUMMYFUNCTION("IMPORTRANGE(""https://docs.google.com/spreadsheets/d/1Yj_ptqi66GCucihVvJfMjLAmec39IyEx_6qawtMGysU/edit?usp=sharing"",""สบก!BF39"")"),0)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IFERROR(__xludf.DUMMYFUNCTION("IMPORTRANGE(""https://docs.google.com/spreadsheets/d/1Yj_ptqi66GCucihVvJfMjLAmec39IyEx_6qawtMGysU/edit?usp=sharing"",""สบก!BG39"")"),69000)</f>
        <v>69000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IFERROR(__xludf.DUMMYFUNCTION("IMPORTRANGE(""https://docs.google.com/spreadsheets/d/1Yj_ptqi66GCucihVvJfMjLAmec39IyEx_6qawtMGysU/edit?usp=sharing"",""สบก!BH39"")"),0)</f>
        <v>0</v>
      </c>
      <c r="M148" s="103"/>
      <c r="N148" s="93">
        <f ca="1">IFERROR(__xludf.DUMMYFUNCTION("IMPORTRANGE(""https://docs.google.com/spreadsheets/d/1Yj_ptqi66GCucihVvJfMjLAmec39IyEx_6qawtMGysU/edit?usp=sharing"",""สบก!BL39"")"),0)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IFERROR(__xludf.DUMMYFUNCTION("IMPORTRANGE(""https://docs.google.com/spreadsheets/d/1XL5vhW3sbDhbH9Cz0tuDiY8C3ctxq1tqvaCgkFb8cCA/edit?usp=sharing"",""ขอนแก่น!I74"")"),4)</f>
        <v>4</v>
      </c>
      <c r="J149" s="284">
        <f ca="1">IFERROR(__xludf.DUMMYFUNCTION("IMPORTRANGE(""https://docs.google.com/spreadsheets/d/1XL5vhW3sbDhbH9Cz0tuDiY8C3ctxq1tqvaCgkFb8cCA/edit?usp=sharing"",""ขอนแก่น!J74"")"),1)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IFERROR(__xludf.DUMMYFUNCTION("IMPORTRANGE(""https://docs.google.com/spreadsheets/d/1XL5vhW3sbDhbH9Cz0tuDiY8C3ctxq1tqvaCgkFb8cCA/edit?usp=sharing"",""ขอนแก่น!J79"")"),0)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IFERROR(__xludf.DUMMYFUNCTION("IMPORTRANGE(""https://docs.google.com/spreadsheets/d/1XL5vhW3sbDhbH9Cz0tuDiY8C3ctxq1tqvaCgkFb8cCA/edit?usp=sharing"",""ขอนแก่น!J80"")"),1)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IFERROR(__xludf.DUMMYFUNCTION("IMPORTRANGE(""https://docs.google.com/spreadsheets/d/1XL5vhW3sbDhbH9Cz0tuDiY8C3ctxq1tqvaCgkFb8cCA/edit?usp=sharing"",""ขอนแก่น!J81"")"),0)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IFERROR(__xludf.DUMMYFUNCTION("IMPORTRANGE(""https://docs.google.com/spreadsheets/d/1XL5vhW3sbDhbH9Cz0tuDiY8C3ctxq1tqvaCgkFb8cCA/edit?usp=sharing"",""ขอนแก่น!J82"")"),0)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IFERROR(__xludf.DUMMYFUNCTION("IMPORTRANGE(""https://docs.google.com/spreadsheets/d/1XL5vhW3sbDhbH9Cz0tuDiY8C3ctxq1tqvaCgkFb8cCA/edit?usp=sharing"",""ขอนแก่น!I83"")"),4)</f>
        <v>4</v>
      </c>
      <c r="J158" s="198">
        <f ca="1">IFERROR(__xludf.DUMMYFUNCTION("IMPORTRANGE(""https://docs.google.com/spreadsheets/d/1XL5vhW3sbDhbH9Cz0tuDiY8C3ctxq1tqvaCgkFb8cCA/edit?usp=sharing"",""ขอนแก่น!J83"")"),1)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IFERROR(__xludf.DUMMYFUNCTION("IMPORTRANGE(""https://docs.google.com/spreadsheets/d/1XL5vhW3sbDhbH9Cz0tuDiY8C3ctxq1tqvaCgkFb8cCA/edit?usp=sharing"",""ขอนแก่น!J84"")"),0)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IFERROR(__xludf.DUMMYFUNCTION("IMPORTRANGE(""https://docs.google.com/spreadsheets/d/1XL5vhW3sbDhbH9Cz0tuDiY8C3ctxq1tqvaCgkFb8cCA/edit?usp=sharing"",""ขอนแก่น!J85"")"),0)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IFERROR(__xludf.DUMMYFUNCTION("IMPORTRANGE(""https://docs.google.com/spreadsheets/d/1XL5vhW3sbDhbH9Cz0tuDiY8C3ctxq1tqvaCgkFb8cCA/edit?usp=sharing"",""ขอนแก่น!J86"")"),0)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IFERROR(__xludf.DUMMYFUNCTION("IMPORTRANGE(""https://docs.google.com/spreadsheets/d/1XL5vhW3sbDhbH9Cz0tuDiY8C3ctxq1tqvaCgkFb8cCA/edit?usp=sharing"",""ขอนแก่น!J87"")"),0)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IFERROR(__xludf.DUMMYFUNCTION("IMPORTRANGE(""https://docs.google.com/spreadsheets/d/1XL5vhW3sbDhbH9Cz0tuDiY8C3ctxq1tqvaCgkFb8cCA/edit?usp=sharing"",""ขอนแก่น!J88"")"),0)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IFERROR(__xludf.DUMMYFUNCTION("IMPORTRANGE(""https://docs.google.com/spreadsheets/d/1XL5vhW3sbDhbH9Cz0tuDiY8C3ctxq1tqvaCgkFb8cCA/edit?usp=sharing"",""ขอนแก่น!I89"")"),3)</f>
        <v>3</v>
      </c>
      <c r="J164" s="292">
        <f ca="1">IFERROR(__xludf.DUMMYFUNCTION("IMPORTRANGE(""https://docs.google.com/spreadsheets/d/1XL5vhW3sbDhbH9Cz0tuDiY8C3ctxq1tqvaCgkFb8cCA/edit?usp=sharing"",""ขอนแก่น!J89"")"),0)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IFERROR(__xludf.DUMMYFUNCTION("IMPORTRANGE(""https://docs.google.com/spreadsheets/d/1XL5vhW3sbDhbH9Cz0tuDiY8C3ctxq1tqvaCgkFb8cCA/edit?usp=sharing"",""ขอนแก่น!J94"")"),0)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IFERROR(__xludf.DUMMYFUNCTION("IMPORTRANGE(""https://docs.google.com/spreadsheets/d/1XL5vhW3sbDhbH9Cz0tuDiY8C3ctxq1tqvaCgkFb8cCA/edit?usp=sharing"",""ขอนแก่น!J95"")"),1)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IFERROR(__xludf.DUMMYFUNCTION("IMPORTRANGE(""https://docs.google.com/spreadsheets/d/1XL5vhW3sbDhbH9Cz0tuDiY8C3ctxq1tqvaCgkFb8cCA/edit?usp=sharing"",""ขอนแก่น!J96"")"),1)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IFERROR(__xludf.DUMMYFUNCTION("IMPORTRANGE(""https://docs.google.com/spreadsheets/d/1XL5vhW3sbDhbH9Cz0tuDiY8C3ctxq1tqvaCgkFb8cCA/edit?usp=sharing"",""ขอนแก่น!J97"")"),0)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IFERROR(__xludf.DUMMYFUNCTION("IMPORTRANGE(""https://docs.google.com/spreadsheets/d/1XL5vhW3sbDhbH9Cz0tuDiY8C3ctxq1tqvaCgkFb8cCA/edit?usp=sharing"",""ขอนแก่น!I98"")"),3)</f>
        <v>3</v>
      </c>
      <c r="J173" s="198">
        <f ca="1">IFERROR(__xludf.DUMMYFUNCTION("IMPORTRANGE(""https://docs.google.com/spreadsheets/d/1XL5vhW3sbDhbH9Cz0tuDiY8C3ctxq1tqvaCgkFb8cCA/edit?usp=sharing"",""ขอนแก่น!J98"")"),0)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IFERROR(__xludf.DUMMYFUNCTION("IMPORTRANGE(""https://docs.google.com/spreadsheets/d/1XL5vhW3sbDhbH9Cz0tuDiY8C3ctxq1tqvaCgkFb8cCA/edit?usp=sharing"",""ขอนแก่น!J99"")"),0)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IFERROR(__xludf.DUMMYFUNCTION("IMPORTRANGE(""https://docs.google.com/spreadsheets/d/1XL5vhW3sbDhbH9Cz0tuDiY8C3ctxq1tqvaCgkFb8cCA/edit?usp=sharing"",""ขอนแก่น!J100"")"),0)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IFERROR(__xludf.DUMMYFUNCTION("IMPORTRANGE(""https://docs.google.com/spreadsheets/d/1XL5vhW3sbDhbH9Cz0tuDiY8C3ctxq1tqvaCgkFb8cCA/edit?usp=sharing"",""ขอนแก่น!I101"")"),0)</f>
        <v>0</v>
      </c>
      <c r="J176" s="292">
        <f ca="1">IFERROR(__xludf.DUMMYFUNCTION("IMPORTRANGE(""https://docs.google.com/spreadsheets/d/1XL5vhW3sbDhbH9Cz0tuDiY8C3ctxq1tqvaCgkFb8cCA/edit?usp=sharing"",""ขอนแก่น!J101"")"),0)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IFERROR(__xludf.DUMMYFUNCTION("IMPORTRANGE(""https://docs.google.com/spreadsheets/d/1XL5vhW3sbDhbH9Cz0tuDiY8C3ctxq1tqvaCgkFb8cCA/edit?usp=sharing"",""ขอนแก่น!J106"")"),0)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IFERROR(__xludf.DUMMYFUNCTION("IMPORTRANGE(""https://docs.google.com/spreadsheets/d/1XL5vhW3sbDhbH9Cz0tuDiY8C3ctxq1tqvaCgkFb8cCA/edit?usp=sharing"",""ขอนแก่น!J107"")"),0)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IFERROR(__xludf.DUMMYFUNCTION("IMPORTRANGE(""https://docs.google.com/spreadsheets/d/1XL5vhW3sbDhbH9Cz0tuDiY8C3ctxq1tqvaCgkFb8cCA/edit?usp=sharing"",""ขอนแก่น!J108"")"),0)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IFERROR(__xludf.DUMMYFUNCTION("IMPORTRANGE(""https://docs.google.com/spreadsheets/d/1XL5vhW3sbDhbH9Cz0tuDiY8C3ctxq1tqvaCgkFb8cCA/edit?usp=sharing"",""ขอนแก่น!J109"")"),0)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IFERROR(__xludf.DUMMYFUNCTION("IMPORTRANGE(""https://docs.google.com/spreadsheets/d/1XL5vhW3sbDhbH9Cz0tuDiY8C3ctxq1tqvaCgkFb8cCA/edit?usp=sharing"",""ขอนแก่น!I110"")"),0)</f>
        <v>0</v>
      </c>
      <c r="J185" s="213">
        <f ca="1">IFERROR(__xludf.DUMMYFUNCTION("IMPORTRANGE(""https://docs.google.com/spreadsheets/d/1XL5vhW3sbDhbH9Cz0tuDiY8C3ctxq1tqvaCgkFb8cCA/edit?usp=sharing"",""ขอนแก่น!J110"")"),0)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IFERROR(__xludf.DUMMYFUNCTION("IMPORTRANGE(""https://docs.google.com/spreadsheets/d/1XL5vhW3sbDhbH9Cz0tuDiY8C3ctxq1tqvaCgkFb8cCA/edit?usp=sharing"",""ขอนแก่น!I111"")"),0)</f>
        <v>0</v>
      </c>
      <c r="J186" s="213">
        <f ca="1">IFERROR(__xludf.DUMMYFUNCTION("IMPORTRANGE(""https://docs.google.com/spreadsheets/d/1XL5vhW3sbDhbH9Cz0tuDiY8C3ctxq1tqvaCgkFb8cCA/edit?usp=sharing"",""ขอนแก่น!J111"")"),0)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IFERROR(__xludf.DUMMYFUNCTION("IMPORTRANGE(""https://docs.google.com/spreadsheets/d/1XL5vhW3sbDhbH9Cz0tuDiY8C3ctxq1tqvaCgkFb8cCA/edit?usp=sharing"",""ขอนแก่น!J112"")"),0)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IFERROR(__xludf.DUMMYFUNCTION("IMPORTRANGE(""https://docs.google.com/spreadsheets/d/1XL5vhW3sbDhbH9Cz0tuDiY8C3ctxq1tqvaCgkFb8cCA/edit?usp=sharing"",""ขอนแก่น!J113"")"),0)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IFERROR(__xludf.DUMMYFUNCTION("IMPORTRANGE(""https://docs.google.com/spreadsheets/d/1XL5vhW3sbDhbH9Cz0tuDiY8C3ctxq1tqvaCgkFb8cCA/edit?usp=sharing"",""ขอนแก่น!I114"")"),50000)</f>
        <v>50000</v>
      </c>
      <c r="J189" s="292">
        <f ca="1">IFERROR(__xludf.DUMMYFUNCTION("IMPORTRANGE(""https://docs.google.com/spreadsheets/d/1XL5vhW3sbDhbH9Cz0tuDiY8C3ctxq1tqvaCgkFb8cCA/edit?usp=sharing"",""ขอนแก่น!J114"")"),0)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IFERROR(__xludf.DUMMYFUNCTION("IMPORTRANGE(""https://docs.google.com/spreadsheets/d/1XL5vhW3sbDhbH9Cz0tuDiY8C3ctxq1tqvaCgkFb8cCA/edit?usp=sharing"",""ขอนแก่น!J119"")"),0)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IFERROR(__xludf.DUMMYFUNCTION("IMPORTRANGE(""https://docs.google.com/spreadsheets/d/1XL5vhW3sbDhbH9Cz0tuDiY8C3ctxq1tqvaCgkFb8cCA/edit?usp=sharing"",""ขอนแก่น!J120"")"),1)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IFERROR(__xludf.DUMMYFUNCTION("IMPORTRANGE(""https://docs.google.com/spreadsheets/d/1XL5vhW3sbDhbH9Cz0tuDiY8C3ctxq1tqvaCgkFb8cCA/edit?usp=sharing"",""ขอนแก่น!J121"")"),0)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IFERROR(__xludf.DUMMYFUNCTION("IMPORTRANGE(""https://docs.google.com/spreadsheets/d/1XL5vhW3sbDhbH9Cz0tuDiY8C3ctxq1tqvaCgkFb8cCA/edit?usp=sharing"",""ขอนแก่น!J122"")"),0)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IFERROR(__xludf.DUMMYFUNCTION("IMPORTRANGE(""https://docs.google.com/spreadsheets/d/1XL5vhW3sbDhbH9Cz0tuDiY8C3ctxq1tqvaCgkFb8cCA/edit?usp=sharing"",""ขอนแก่น!I124"")"),50000)</f>
        <v>50000</v>
      </c>
      <c r="J199" s="198">
        <f ca="1">IFERROR(__xludf.DUMMYFUNCTION("IMPORTRANGE(""https://docs.google.com/spreadsheets/d/1XL5vhW3sbDhbH9Cz0tuDiY8C3ctxq1tqvaCgkFb8cCA/edit?usp=sharing"",""ขอนแก่น!J124"")"),0)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IFERROR(__xludf.DUMMYFUNCTION("IMPORTRANGE(""https://docs.google.com/spreadsheets/d/1XL5vhW3sbDhbH9Cz0tuDiY8C3ctxq1tqvaCgkFb8cCA/edit?usp=sharing"",""ขอนแก่น!I125"")"),50000)</f>
        <v>50000</v>
      </c>
      <c r="J200" s="198">
        <f ca="1">IFERROR(__xludf.DUMMYFUNCTION("IMPORTRANGE(""https://docs.google.com/spreadsheets/d/1XL5vhW3sbDhbH9Cz0tuDiY8C3ctxq1tqvaCgkFb8cCA/edit?usp=sharing"",""ขอนแก่น!J125"")"),0)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IFERROR(__xludf.DUMMYFUNCTION("IMPORTRANGE(""https://docs.google.com/spreadsheets/d/1XL5vhW3sbDhbH9Cz0tuDiY8C3ctxq1tqvaCgkFb8cCA/edit?usp=sharing"",""ขอนแก่น!I126"")"),0)</f>
        <v>0</v>
      </c>
      <c r="J201" s="198">
        <f ca="1">IFERROR(__xludf.DUMMYFUNCTION("IMPORTRANGE(""https://docs.google.com/spreadsheets/d/1XL5vhW3sbDhbH9Cz0tuDiY8C3ctxq1tqvaCgkFb8cCA/edit?usp=sharing"",""ขอนแก่น!J126"")"),0)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IFERROR(__xludf.DUMMYFUNCTION("IMPORTRANGE(""https://docs.google.com/spreadsheets/d/1XL5vhW3sbDhbH9Cz0tuDiY8C3ctxq1tqvaCgkFb8cCA/edit?usp=sharing"",""ขอนแก่น!J127"")"),0)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IFERROR(__xludf.DUMMYFUNCTION("IMPORTRANGE(""https://docs.google.com/spreadsheets/d/1XL5vhW3sbDhbH9Cz0tuDiY8C3ctxq1tqvaCgkFb8cCA/edit?usp=sharing"",""ขอนแก่น!J128"")"),0)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IFERROR(__xludf.DUMMYFUNCTION("IMPORTRANGE(""https://docs.google.com/spreadsheets/d/1XL5vhW3sbDhbH9Cz0tuDiY8C3ctxq1tqvaCgkFb8cCA/edit?usp=sharing"",""ขอนแก่น!I129"")"),0)</f>
        <v>0</v>
      </c>
      <c r="J204" s="292">
        <f ca="1">IFERROR(__xludf.DUMMYFUNCTION("IMPORTRANGE(""https://docs.google.com/spreadsheets/d/1XL5vhW3sbDhbH9Cz0tuDiY8C3ctxq1tqvaCgkFb8cCA/edit?usp=sharing"",""ขอนแก่น!J129"")"),0)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IFERROR(__xludf.DUMMYFUNCTION("IMPORTRANGE(""https://docs.google.com/spreadsheets/d/1XL5vhW3sbDhbH9Cz0tuDiY8C3ctxq1tqvaCgkFb8cCA/edit?usp=sharing"",""ขอนแก่น!J134"")"),0)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IFERROR(__xludf.DUMMYFUNCTION("IMPORTRANGE(""https://docs.google.com/spreadsheets/d/1XL5vhW3sbDhbH9Cz0tuDiY8C3ctxq1tqvaCgkFb8cCA/edit?usp=sharing"",""ขอนแก่น!J135"")"),0)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IFERROR(__xludf.DUMMYFUNCTION("IMPORTRANGE(""https://docs.google.com/spreadsheets/d/1XL5vhW3sbDhbH9Cz0tuDiY8C3ctxq1tqvaCgkFb8cCA/edit?usp=sharing"",""ขอนแก่น!J136"")"),0)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IFERROR(__xludf.DUMMYFUNCTION("IMPORTRANGE(""https://docs.google.com/spreadsheets/d/1XL5vhW3sbDhbH9Cz0tuDiY8C3ctxq1tqvaCgkFb8cCA/edit?usp=sharing"",""ขอนแก่น!J137"")"),0)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IFERROR(__xludf.DUMMYFUNCTION("IMPORTRANGE(""https://docs.google.com/spreadsheets/d/1XL5vhW3sbDhbH9Cz0tuDiY8C3ctxq1tqvaCgkFb8cCA/edit?usp=sharing"",""ขอนแก่น!I138"")"),0)</f>
        <v>0</v>
      </c>
      <c r="J213" s="213">
        <f ca="1">IFERROR(__xludf.DUMMYFUNCTION("IMPORTRANGE(""https://docs.google.com/spreadsheets/d/1XL5vhW3sbDhbH9Cz0tuDiY8C3ctxq1tqvaCgkFb8cCA/edit?usp=sharing"",""ขอนแก่น!J138"")"),0)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IFERROR(__xludf.DUMMYFUNCTION("IMPORTRANGE(""https://docs.google.com/spreadsheets/d/1XL5vhW3sbDhbH9Cz0tuDiY8C3ctxq1tqvaCgkFb8cCA/edit?usp=sharing"",""ขอนแก่น!I140"")"),0)</f>
        <v>0</v>
      </c>
      <c r="J215" s="213">
        <f ca="1">IFERROR(__xludf.DUMMYFUNCTION("IMPORTRANGE(""https://docs.google.com/spreadsheets/d/1XL5vhW3sbDhbH9Cz0tuDiY8C3ctxq1tqvaCgkFb8cCA/edit?usp=sharing"",""ขอนแก่น!J140"")"),0)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IFERROR(__xludf.DUMMYFUNCTION("IMPORTRANGE(""https://docs.google.com/spreadsheets/d/1XL5vhW3sbDhbH9Cz0tuDiY8C3ctxq1tqvaCgkFb8cCA/edit?usp=sharing"",""ขอนแก่น!I141"")"),0)</f>
        <v>0</v>
      </c>
      <c r="J216" s="213">
        <f ca="1">IFERROR(__xludf.DUMMYFUNCTION("IMPORTRANGE(""https://docs.google.com/spreadsheets/d/1XL5vhW3sbDhbH9Cz0tuDiY8C3ctxq1tqvaCgkFb8cCA/edit?usp=sharing"",""ขอนแก่น!J141"")"),0)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IFERROR(__xludf.DUMMYFUNCTION("IMPORTRANGE(""https://docs.google.com/spreadsheets/d/1XL5vhW3sbDhbH9Cz0tuDiY8C3ctxq1tqvaCgkFb8cCA/edit?usp=sharing"",""ขอนแก่น!J142"")"),0)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IFERROR(__xludf.DUMMYFUNCTION("IMPORTRANGE(""https://docs.google.com/spreadsheets/d/1XL5vhW3sbDhbH9Cz0tuDiY8C3ctxq1tqvaCgkFb8cCA/edit?usp=sharing"",""ขอนแก่น!J143"")"),0)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IFERROR(__xludf.DUMMYFUNCTION("IMPORTRANGE(""https://docs.google.com/spreadsheets/d/1XL5vhW3sbDhbH9Cz0tuDiY8C3ctxq1tqvaCgkFb8cCA/edit?usp=sharing"",""ขอนแก่น!I144"")"),10)</f>
        <v>10</v>
      </c>
      <c r="J219" s="276">
        <f ca="1">IFERROR(__xludf.DUMMYFUNCTION("IMPORTRANGE(""https://docs.google.com/spreadsheets/d/1XL5vhW3sbDhbH9Cz0tuDiY8C3ctxq1tqvaCgkFb8cCA/edit?usp=sharing"",""ขอนแก่น!J144"")"),10)</f>
        <v>10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16550</v>
      </c>
      <c r="M220" s="158">
        <f t="shared" ca="1" si="72"/>
        <v>16550</v>
      </c>
      <c r="N220" s="158">
        <f t="shared" ca="1" si="72"/>
        <v>16550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16550</v>
      </c>
      <c r="M222" s="163">
        <f t="shared" ca="1" si="76"/>
        <v>16550</v>
      </c>
      <c r="N222" s="163">
        <f t="shared" ca="1" si="76"/>
        <v>16550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16550</v>
      </c>
      <c r="M224" s="176">
        <f ca="1">IFERROR(__xludf.DUMMYFUNCTION("IMPORTRANGE(""https://docs.google.com/spreadsheets/d/1Yj_ptqi66GCucihVvJfMjLAmec39IyEx_6qawtMGysU/edit?usp=sharing"",""สบก!BS39"")"),16550)</f>
        <v>16550</v>
      </c>
      <c r="N224" s="177">
        <f ca="1">IFERROR(__xludf.DUMMYFUNCTION("IMPORTRANGE(""https://docs.google.com/spreadsheets/d/1Yj_ptqi66GCucihVvJfMjLAmec39IyEx_6qawtMGysU/edit?usp=sharing"",""สบก!BT39"")"),16550)</f>
        <v>16550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IFERROR(__xludf.DUMMYFUNCTION("IMPORTRANGE(""https://docs.google.com/spreadsheets/d/1Yj_ptqi66GCucihVvJfMjLAmec39IyEx_6qawtMGysU/edit?usp=sharing"",""สบก!BO39"")"),0)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IFERROR(__xludf.DUMMYFUNCTION("IMPORTRANGE(""https://docs.google.com/spreadsheets/d/1Yj_ptqi66GCucihVvJfMjLAmec39IyEx_6qawtMGysU/edit?usp=sharing"",""สบก!BP39"")"),16550)</f>
        <v>16550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IFERROR(__xludf.DUMMYFUNCTION("IMPORTRANGE(""https://docs.google.com/spreadsheets/d/1Yj_ptqi66GCucihVvJfMjLAmec39IyEx_6qawtMGysU/edit?usp=sharing"",""สบก!BQ39"")"),0)</f>
        <v>0</v>
      </c>
      <c r="M228" s="103"/>
      <c r="N228" s="93">
        <f ca="1">IFERROR(__xludf.DUMMYFUNCTION("IMPORTRANGE(""https://docs.google.com/spreadsheets/d/1Yj_ptqi66GCucihVvJfMjLAmec39IyEx_6qawtMGysU/edit?usp=sharing"",""สบก!BU39"")"),0)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IFERROR(__xludf.DUMMYFUNCTION("IMPORTRANGE(""https://docs.google.com/spreadsheets/d/1XL5vhW3sbDhbH9Cz0tuDiY8C3ctxq1tqvaCgkFb8cCA/edit?usp=sharing"",""ขอนแก่น!I149"")"),10)</f>
        <v>10</v>
      </c>
      <c r="J229" s="276">
        <f ca="1">IFERROR(__xludf.DUMMYFUNCTION("IMPORTRANGE(""https://docs.google.com/spreadsheets/d/1XL5vhW3sbDhbH9Cz0tuDiY8C3ctxq1tqvaCgkFb8cCA/edit?usp=sharing"",""ขอนแก่น!J149"")"),10)</f>
        <v>10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IFERROR(__xludf.DUMMYFUNCTION("IMPORTRANGE(""https://docs.google.com/spreadsheets/d/1XL5vhW3sbDhbH9Cz0tuDiY8C3ctxq1tqvaCgkFb8cCA/edit?usp=sharing"",""ขอนแก่น!J151"")"),0)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IFERROR(__xludf.DUMMYFUNCTION("IMPORTRANGE(""https://docs.google.com/spreadsheets/d/1XL5vhW3sbDhbH9Cz0tuDiY8C3ctxq1tqvaCgkFb8cCA/edit?usp=sharing"",""ขอนแก่น!J152"")"),1)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IFERROR(__xludf.DUMMYFUNCTION("IMPORTRANGE(""https://docs.google.com/spreadsheets/d/1XL5vhW3sbDhbH9Cz0tuDiY8C3ctxq1tqvaCgkFb8cCA/edit?usp=sharing"",""ขอนแก่น!J153"")"),1)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IFERROR(__xludf.DUMMYFUNCTION("IMPORTRANGE(""https://docs.google.com/spreadsheets/d/1XL5vhW3sbDhbH9Cz0tuDiY8C3ctxq1tqvaCgkFb8cCA/edit?usp=sharing"",""ขอนแก่น!J154"")"),1)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IFERROR(__xludf.DUMMYFUNCTION("IMPORTRANGE(""https://docs.google.com/spreadsheets/d/1XL5vhW3sbDhbH9Cz0tuDiY8C3ctxq1tqvaCgkFb8cCA/edit?usp=sharing"",""ขอนแก่น!I155"")"),10)</f>
        <v>10</v>
      </c>
      <c r="J235" s="198">
        <f ca="1">IFERROR(__xludf.DUMMYFUNCTION("IMPORTRANGE(""https://docs.google.com/spreadsheets/d/1XL5vhW3sbDhbH9Cz0tuDiY8C3ctxq1tqvaCgkFb8cCA/edit?usp=sharing"",""ขอนแก่น!J155"")"),10)</f>
        <v>10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IFERROR(__xludf.DUMMYFUNCTION("IMPORTRANGE(""https://docs.google.com/spreadsheets/d/1XL5vhW3sbDhbH9Cz0tuDiY8C3ctxq1tqvaCgkFb8cCA/edit?usp=sharing"",""ขอนแก่น!J156"")"),0)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IFERROR(__xludf.DUMMYFUNCTION("IMPORTRANGE(""https://docs.google.com/spreadsheets/d/1XL5vhW3sbDhbH9Cz0tuDiY8C3ctxq1tqvaCgkFb8cCA/edit?usp=sharing"",""ขอนแก่น!J157"")"),0)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IFERROR(__xludf.DUMMYFUNCTION("IMPORTRANGE(""https://docs.google.com/spreadsheets/d/1XL5vhW3sbDhbH9Cz0tuDiY8C3ctxq1tqvaCgkFb8cCA/edit?usp=sharing"",""ขอนแก่น!I158"")"),0)</f>
        <v>0</v>
      </c>
      <c r="J238" s="276">
        <f ca="1">IFERROR(__xludf.DUMMYFUNCTION("IMPORTRANGE(""https://docs.google.com/spreadsheets/d/1XL5vhW3sbDhbH9Cz0tuDiY8C3ctxq1tqvaCgkFb8cCA/edit?usp=sharing"",""ขอนแก่น!J158"")"),0)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IFERROR(__xludf.DUMMYFUNCTION("IMPORTRANGE(""https://docs.google.com/spreadsheets/d/1XL5vhW3sbDhbH9Cz0tuDiY8C3ctxq1tqvaCgkFb8cCA/edit?usp=sharing"",""ขอนแก่น!J159"")"),"")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IFERROR(__xludf.DUMMYFUNCTION("IMPORTRANGE(""https://docs.google.com/spreadsheets/d/1XL5vhW3sbDhbH9Cz0tuDiY8C3ctxq1tqvaCgkFb8cCA/edit?usp=sharing"",""ขอนแก่น!J161"")"),0)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IFERROR(__xludf.DUMMYFUNCTION("IMPORTRANGE(""https://docs.google.com/spreadsheets/d/1XL5vhW3sbDhbH9Cz0tuDiY8C3ctxq1tqvaCgkFb8cCA/edit?usp=sharing"",""ขอนแก่น!J162"")"),0)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IFERROR(__xludf.DUMMYFUNCTION("IMPORTRANGE(""https://docs.google.com/spreadsheets/d/1XL5vhW3sbDhbH9Cz0tuDiY8C3ctxq1tqvaCgkFb8cCA/edit?usp=sharing"",""ขอนแก่น!J163"")"),0)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IFERROR(__xludf.DUMMYFUNCTION("IMPORTRANGE(""https://docs.google.com/spreadsheets/d/1XL5vhW3sbDhbH9Cz0tuDiY8C3ctxq1tqvaCgkFb8cCA/edit?usp=sharing"",""ขอนแก่น!I164"")"),0)</f>
        <v>0</v>
      </c>
      <c r="J244" s="197">
        <f ca="1">IFERROR(__xludf.DUMMYFUNCTION("IMPORTRANGE(""https://docs.google.com/spreadsheets/d/1XL5vhW3sbDhbH9Cz0tuDiY8C3ctxq1tqvaCgkFb8cCA/edit?usp=sharing"",""ขอนแก่น!J164"")"),0)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IFERROR(__xludf.DUMMYFUNCTION("IMPORTRANGE(""https://docs.google.com/spreadsheets/d/1XL5vhW3sbDhbH9Cz0tuDiY8C3ctxq1tqvaCgkFb8cCA/edit?usp=sharing"",""ขอนแก่น!J165"")"),0)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IFERROR(__xludf.DUMMYFUNCTION("IMPORTRANGE(""https://docs.google.com/spreadsheets/d/1XL5vhW3sbDhbH9Cz0tuDiY8C3ctxq1tqvaCgkFb8cCA/edit?usp=sharing"",""ขอนแก่น!J166"")"),0)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IFERROR(__xludf.DUMMYFUNCTION("IMPORTRANGE(""https://docs.google.com/spreadsheets/d/1XL5vhW3sbDhbH9Cz0tuDiY8C3ctxq1tqvaCgkFb8cCA/edit?usp=sharing"",""ขอนแก่น!I169"")"),0)</f>
        <v>0</v>
      </c>
      <c r="J249" s="324">
        <f ca="1">IFERROR(__xludf.DUMMYFUNCTION("IMPORTRANGE(""https://docs.google.com/spreadsheets/d/1XL5vhW3sbDhbH9Cz0tuDiY8C3ctxq1tqvaCgkFb8cCA/edit?usp=sharing"",""ขอนแก่น!J169"")"),0)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IFERROR(__xludf.DUMMYFUNCTION("IMPORTRANGE(""https://docs.google.com/spreadsheets/d/1Yj_ptqi66GCucihVvJfMjLAmec39IyEx_6qawtMGysU/edit?usp=sharing"",""สบก!CB39"")"),0)</f>
        <v>0</v>
      </c>
      <c r="N254" s="177">
        <f ca="1">IFERROR(__xludf.DUMMYFUNCTION("IMPORTRANGE(""https://docs.google.com/spreadsheets/d/1Yj_ptqi66GCucihVvJfMjLAmec39IyEx_6qawtMGysU/edit?usp=sharing"",""สบก!CC39"")"),0)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IFERROR(__xludf.DUMMYFUNCTION("IMPORTRANGE(""https://docs.google.com/spreadsheets/d/1Yj_ptqi66GCucihVvJfMjLAmec39IyEx_6qawtMGysU/edit?usp=sharing"",""สบก!BX39"")"),0)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IFERROR(__xludf.DUMMYFUNCTION("IMPORTRANGE(""https://docs.google.com/spreadsheets/d/1Yj_ptqi66GCucihVvJfMjLAmec39IyEx_6qawtMGysU/edit?usp=sharing"",""สบก!BY39"")"),0)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IFERROR(__xludf.DUMMYFUNCTION("IMPORTRANGE(""https://docs.google.com/spreadsheets/d/1Yj_ptqi66GCucihVvJfMjLAmec39IyEx_6qawtMGysU/edit?usp=sharing"",""สบก!BZ39"")"),0)</f>
        <v>0</v>
      </c>
      <c r="M258" s="103"/>
      <c r="N258" s="93">
        <f ca="1">IFERROR(__xludf.DUMMYFUNCTION("IMPORTRANGE(""https://docs.google.com/spreadsheets/d/1Yj_ptqi66GCucihVvJfMjLAmec39IyEx_6qawtMGysU/edit?usp=sharing"",""สบก!CD39"")"),0)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IFERROR(__xludf.DUMMYFUNCTION("IMPORTRANGE(""https://docs.google.com/spreadsheets/d/1XL5vhW3sbDhbH9Cz0tuDiY8C3ctxq1tqvaCgkFb8cCA/edit?usp=sharing"",""ขอนแก่น!J175"")"),0)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IFERROR(__xludf.DUMMYFUNCTION("IMPORTRANGE(""https://docs.google.com/spreadsheets/d/1XL5vhW3sbDhbH9Cz0tuDiY8C3ctxq1tqvaCgkFb8cCA/edit?usp=sharing"",""ขอนแก่น!J176"")"),0)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IFERROR(__xludf.DUMMYFUNCTION("IMPORTRANGE(""https://docs.google.com/spreadsheets/d/1XL5vhW3sbDhbH9Cz0tuDiY8C3ctxq1tqvaCgkFb8cCA/edit?usp=sharing"",""ขอนแก่น!J177"")"),0)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IFERROR(__xludf.DUMMYFUNCTION("IMPORTRANGE(""https://docs.google.com/spreadsheets/d/1XL5vhW3sbDhbH9Cz0tuDiY8C3ctxq1tqvaCgkFb8cCA/edit?usp=sharing"",""ขอนแก่น!J178"")"),0)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IFERROR(__xludf.DUMMYFUNCTION("IMPORTRANGE(""https://docs.google.com/spreadsheets/d/1XL5vhW3sbDhbH9Cz0tuDiY8C3ctxq1tqvaCgkFb8cCA/edit?usp=sharing"",""ขอนแก่น!I179"")"),0)</f>
        <v>0</v>
      </c>
      <c r="J264" s="198">
        <f ca="1">IFERROR(__xludf.DUMMYFUNCTION("IMPORTRANGE(""https://docs.google.com/spreadsheets/d/1XL5vhW3sbDhbH9Cz0tuDiY8C3ctxq1tqvaCgkFb8cCA/edit?usp=sharing"",""ขอนแก่น!J179"")"),0)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IFERROR(__xludf.DUMMYFUNCTION("IMPORTRANGE(""https://docs.google.com/spreadsheets/d/1XL5vhW3sbDhbH9Cz0tuDiY8C3ctxq1tqvaCgkFb8cCA/edit?usp=sharing"",""ขอนแก่น!I180"")"),0)</f>
        <v>0</v>
      </c>
      <c r="J265" s="198">
        <f ca="1">IFERROR(__xludf.DUMMYFUNCTION("IMPORTRANGE(""https://docs.google.com/spreadsheets/d/1XL5vhW3sbDhbH9Cz0tuDiY8C3ctxq1tqvaCgkFb8cCA/edit?usp=sharing"",""ขอนแก่น!J180"")"),0)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IFERROR(__xludf.DUMMYFUNCTION("IMPORTRANGE(""https://docs.google.com/spreadsheets/d/1XL5vhW3sbDhbH9Cz0tuDiY8C3ctxq1tqvaCgkFb8cCA/edit?usp=sharing"",""ขอนแก่น!I181"")"),0)</f>
        <v>0</v>
      </c>
      <c r="J266" s="198">
        <f ca="1">IFERROR(__xludf.DUMMYFUNCTION("IMPORTRANGE(""https://docs.google.com/spreadsheets/d/1XL5vhW3sbDhbH9Cz0tuDiY8C3ctxq1tqvaCgkFb8cCA/edit?usp=sharing"",""ขอนแก่น!J181"")"),0)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IFERROR(__xludf.DUMMYFUNCTION("IMPORTRANGE(""https://docs.google.com/spreadsheets/d/1XL5vhW3sbDhbH9Cz0tuDiY8C3ctxq1tqvaCgkFb8cCA/edit?usp=sharing"",""ขอนแก่น!I182"")"),0)</f>
        <v>0</v>
      </c>
      <c r="J267" s="198">
        <f ca="1">IFERROR(__xludf.DUMMYFUNCTION("IMPORTRANGE(""https://docs.google.com/spreadsheets/d/1XL5vhW3sbDhbH9Cz0tuDiY8C3ctxq1tqvaCgkFb8cCA/edit?usp=sharing"",""ขอนแก่น!J182"")"),0)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IFERROR(__xludf.DUMMYFUNCTION("IMPORTRANGE(""https://docs.google.com/spreadsheets/d/1XL5vhW3sbDhbH9Cz0tuDiY8C3ctxq1tqvaCgkFb8cCA/edit?usp=sharing"",""ขอนแก่น!J183"")"),0)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IFERROR(__xludf.DUMMYFUNCTION("IMPORTRANGE(""https://docs.google.com/spreadsheets/d/1XL5vhW3sbDhbH9Cz0tuDiY8C3ctxq1tqvaCgkFb8cCA/edit?usp=sharing"",""ขอนแก่น!J184"")"),0)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IFERROR(__xludf.DUMMYFUNCTION("IMPORTRANGE(""https://docs.google.com/spreadsheets/d/1XL5vhW3sbDhbH9Cz0tuDiY8C3ctxq1tqvaCgkFb8cCA/edit?usp=sharing"",""ขอนแก่น!I185"")"),15)</f>
        <v>15</v>
      </c>
      <c r="J270" s="324">
        <f ca="1">IFERROR(__xludf.DUMMYFUNCTION("IMPORTRANGE(""https://docs.google.com/spreadsheets/d/1XL5vhW3sbDhbH9Cz0tuDiY8C3ctxq1tqvaCgkFb8cCA/edit?usp=sharing"",""ขอนแก่น!J185"")"),15)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29220</v>
      </c>
      <c r="O271" s="157">
        <f t="shared" ref="O271:O273" ca="1" si="84">IF(L271&gt;0,N271*100/L271,0)</f>
        <v>52.934782608695649</v>
      </c>
      <c r="P271" s="157">
        <f t="shared" ref="P271:P273" ca="1" si="85">IF(M271&gt;0,N271*100/M271,0)</f>
        <v>90.604651162790702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29220</v>
      </c>
      <c r="O273" s="162">
        <f t="shared" ca="1" si="84"/>
        <v>52.934782608695649</v>
      </c>
      <c r="P273" s="162">
        <f t="shared" ca="1" si="85"/>
        <v>90.604651162790702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IFERROR(__xludf.DUMMYFUNCTION("IMPORTRANGE(""https://docs.google.com/spreadsheets/d/1Yj_ptqi66GCucihVvJfMjLAmec39IyEx_6qawtMGysU/edit?usp=sharing"",""สบก!CK39"")"),32250)</f>
        <v>32250</v>
      </c>
      <c r="N275" s="177">
        <f ca="1">IFERROR(__xludf.DUMMYFUNCTION("IMPORTRANGE(""https://docs.google.com/spreadsheets/d/1Yj_ptqi66GCucihVvJfMjLAmec39IyEx_6qawtMGysU/edit?usp=sharing"",""สบก!CL39"")"),29220)</f>
        <v>29220</v>
      </c>
      <c r="O275" s="178">
        <f ca="1">IF(L275&gt;0,N275*100/L275,0)</f>
        <v>52.934782608695649</v>
      </c>
      <c r="P275" s="178">
        <f ca="1">IF(M275&gt;0,N275*100/M275,0)</f>
        <v>90.604651162790702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IFERROR(__xludf.DUMMYFUNCTION("IMPORTRANGE(""https://docs.google.com/spreadsheets/d/1Yj_ptqi66GCucihVvJfMjLAmec39IyEx_6qawtMGysU/edit?usp=sharing"",""สบก!CG39"")"),0)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IFERROR(__xludf.DUMMYFUNCTION("IMPORTRANGE(""https://docs.google.com/spreadsheets/d/1Yj_ptqi66GCucihVvJfMjLAmec39IyEx_6qawtMGysU/edit?usp=sharing"",""สบก!CH39"")"),55200)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IFERROR(__xludf.DUMMYFUNCTION("IMPORTRANGE(""https://docs.google.com/spreadsheets/d/1Yj_ptqi66GCucihVvJfMjLAmec39IyEx_6qawtMGysU/edit?usp=sharing"",""สบก!CI39"")"),0)</f>
        <v>0</v>
      </c>
      <c r="M279" s="103"/>
      <c r="N279" s="93">
        <f ca="1">IFERROR(__xludf.DUMMYFUNCTION("IMPORTRANGE(""https://docs.google.com/spreadsheets/d/1Yj_ptqi66GCucihVvJfMjLAmec39IyEx_6qawtMGysU/edit?usp=sharing"",""สบก!CM39"")"),0)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IFERROR(__xludf.DUMMYFUNCTION("IMPORTRANGE(""https://docs.google.com/spreadsheets/d/1XL5vhW3sbDhbH9Cz0tuDiY8C3ctxq1tqvaCgkFb8cCA/edit?usp=sharing"",""ขอนแก่น!J191"")"),0)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IFERROR(__xludf.DUMMYFUNCTION("IMPORTRANGE(""https://docs.google.com/spreadsheets/d/1XL5vhW3sbDhbH9Cz0tuDiY8C3ctxq1tqvaCgkFb8cCA/edit?usp=sharing"",""ขอนแก่น!J192"")"),1)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IFERROR(__xludf.DUMMYFUNCTION("IMPORTRANGE(""https://docs.google.com/spreadsheets/d/1XL5vhW3sbDhbH9Cz0tuDiY8C3ctxq1tqvaCgkFb8cCA/edit?usp=sharing"",""ขอนแก่น!J193"")"),1)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IFERROR(__xludf.DUMMYFUNCTION("IMPORTRANGE(""https://docs.google.com/spreadsheets/d/1XL5vhW3sbDhbH9Cz0tuDiY8C3ctxq1tqvaCgkFb8cCA/edit?usp=sharing"",""ขอนแก่น!J194"")"),0)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IFERROR(__xludf.DUMMYFUNCTION("IMPORTRANGE(""https://docs.google.com/spreadsheets/d/1XL5vhW3sbDhbH9Cz0tuDiY8C3ctxq1tqvaCgkFb8cCA/edit?usp=sharing"",""ขอนแก่น!I195"")"),15)</f>
        <v>15</v>
      </c>
      <c r="J285" s="198">
        <f ca="1">IFERROR(__xludf.DUMMYFUNCTION("IMPORTRANGE(""https://docs.google.com/spreadsheets/d/1XL5vhW3sbDhbH9Cz0tuDiY8C3ctxq1tqvaCgkFb8cCA/edit?usp=sharing"",""ขอนแก่น!J195"")"),15)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IFERROR(__xludf.DUMMYFUNCTION("IMPORTRANGE(""https://docs.google.com/spreadsheets/d/1XL5vhW3sbDhbH9Cz0tuDiY8C3ctxq1tqvaCgkFb8cCA/edit?usp=sharing"",""ขอนแก่น!J196"")"),0)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IFERROR(__xludf.DUMMYFUNCTION("IMPORTRANGE(""https://docs.google.com/spreadsheets/d/1XL5vhW3sbDhbH9Cz0tuDiY8C3ctxq1tqvaCgkFb8cCA/edit?usp=sharing"",""ขอนแก่น!J197"")"),0)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IFERROR(__xludf.DUMMYFUNCTION("IMPORTRANGE(""https://docs.google.com/spreadsheets/d/1XL5vhW3sbDhbH9Cz0tuDiY8C3ctxq1tqvaCgkFb8cCA/edit?usp=sharing"",""ขอนแก่น!I199"")"),0)</f>
        <v>0</v>
      </c>
      <c r="J289" s="324">
        <f ca="1">IFERROR(__xludf.DUMMYFUNCTION("IMPORTRANGE(""https://docs.google.com/spreadsheets/d/1XL5vhW3sbDhbH9Cz0tuDiY8C3ctxq1tqvaCgkFb8cCA/edit?usp=sharing"",""ขอนแก่น!J199"")"),0)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IFERROR(__xludf.DUMMYFUNCTION("IMPORTRANGE(""https://docs.google.com/spreadsheets/d/1Yj_ptqi66GCucihVvJfMjLAmec39IyEx_6qawtMGysU/edit?usp=sharing"",""สบก!CT39"")"),0)</f>
        <v>0</v>
      </c>
      <c r="N294" s="177">
        <f ca="1">IFERROR(__xludf.DUMMYFUNCTION("IMPORTRANGE(""https://docs.google.com/spreadsheets/d/1Yj_ptqi66GCucihVvJfMjLAmec39IyEx_6qawtMGysU/edit?usp=sharing"",""สบก!CU39"")"),0)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IFERROR(__xludf.DUMMYFUNCTION("IMPORTRANGE(""https://docs.google.com/spreadsheets/d/1Yj_ptqi66GCucihVvJfMjLAmec39IyEx_6qawtMGysU/edit?usp=sharing"",""สบก!CP39"")"),0)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IFERROR(__xludf.DUMMYFUNCTION("IMPORTRANGE(""https://docs.google.com/spreadsheets/d/1Yj_ptqi66GCucihVvJfMjLAmec39IyEx_6qawtMGysU/edit?usp=sharing"",""สบก!CQ39"")"),0)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IFERROR(__xludf.DUMMYFUNCTION("IMPORTRANGE(""https://docs.google.com/spreadsheets/d/1Yj_ptqi66GCucihVvJfMjLAmec39IyEx_6qawtMGysU/edit?usp=sharing"",""สบก!CR39"")"),0)</f>
        <v>0</v>
      </c>
      <c r="M298" s="103"/>
      <c r="N298" s="93">
        <f ca="1">IFERROR(__xludf.DUMMYFUNCTION("IMPORTRANGE(""https://docs.google.com/spreadsheets/d/1Yj_ptqi66GCucihVvJfMjLAmec39IyEx_6qawtMGysU/edit?usp=sharing"",""สบก!CV39"")"),0)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IFERROR(__xludf.DUMMYFUNCTION("IMPORTRANGE(""https://docs.google.com/spreadsheets/d/1XL5vhW3sbDhbH9Cz0tuDiY8C3ctxq1tqvaCgkFb8cCA/edit?usp=sharing"",""ขอนแก่น!J205"")"),0)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IFERROR(__xludf.DUMMYFUNCTION("IMPORTRANGE(""https://docs.google.com/spreadsheets/d/1XL5vhW3sbDhbH9Cz0tuDiY8C3ctxq1tqvaCgkFb8cCA/edit?usp=sharing"",""ขอนแก่น!J206"")"),0)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IFERROR(__xludf.DUMMYFUNCTION("IMPORTRANGE(""https://docs.google.com/spreadsheets/d/1XL5vhW3sbDhbH9Cz0tuDiY8C3ctxq1tqvaCgkFb8cCA/edit?usp=sharing"",""ขอนแก่น!J207"")"),0)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IFERROR(__xludf.DUMMYFUNCTION("IMPORTRANGE(""https://docs.google.com/spreadsheets/d/1XL5vhW3sbDhbH9Cz0tuDiY8C3ctxq1tqvaCgkFb8cCA/edit?usp=sharing"",""ขอนแก่น!J208"")"),0)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IFERROR(__xludf.DUMMYFUNCTION("IMPORTRANGE(""https://docs.google.com/spreadsheets/d/1XL5vhW3sbDhbH9Cz0tuDiY8C3ctxq1tqvaCgkFb8cCA/edit?usp=sharing"",""ขอนแก่น!I209"")"),0)</f>
        <v>0</v>
      </c>
      <c r="J304" s="213">
        <f ca="1">IFERROR(__xludf.DUMMYFUNCTION("IMPORTRANGE(""https://docs.google.com/spreadsheets/d/1XL5vhW3sbDhbH9Cz0tuDiY8C3ctxq1tqvaCgkFb8cCA/edit?usp=sharing"",""ขอนแก่น!J209"")"),0)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IFERROR(__xludf.DUMMYFUNCTION("IMPORTRANGE(""https://docs.google.com/spreadsheets/d/1XL5vhW3sbDhbH9Cz0tuDiY8C3ctxq1tqvaCgkFb8cCA/edit?usp=sharing"",""ขอนแก่น!I211"")"),0)</f>
        <v>0</v>
      </c>
      <c r="J306" s="213">
        <f ca="1">IFERROR(__xludf.DUMMYFUNCTION("IMPORTRANGE(""https://docs.google.com/spreadsheets/d/1XL5vhW3sbDhbH9Cz0tuDiY8C3ctxq1tqvaCgkFb8cCA/edit?usp=sharing"",""ขอนแก่น!J211"")"),0)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IFERROR(__xludf.DUMMYFUNCTION("IMPORTRANGE(""https://docs.google.com/spreadsheets/d/1XL5vhW3sbDhbH9Cz0tuDiY8C3ctxq1tqvaCgkFb8cCA/edit?usp=sharing"",""ขอนแก่น!J212"")"),0)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IFERROR(__xludf.DUMMYFUNCTION("IMPORTRANGE(""https://docs.google.com/spreadsheets/d/1XL5vhW3sbDhbH9Cz0tuDiY8C3ctxq1tqvaCgkFb8cCA/edit?usp=sharing"",""ขอนแก่น!J213"")"),0)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IFERROR(__xludf.DUMMYFUNCTION("IMPORTRANGE(""https://docs.google.com/spreadsheets/d/1XL5vhW3sbDhbH9Cz0tuDiY8C3ctxq1tqvaCgkFb8cCA/edit?usp=sharing"",""ขอนแก่น!I214"")"),0)</f>
        <v>0</v>
      </c>
      <c r="J309" s="341">
        <f ca="1">IFERROR(__xludf.DUMMYFUNCTION("IMPORTRANGE(""https://docs.google.com/spreadsheets/d/1XL5vhW3sbDhbH9Cz0tuDiY8C3ctxq1tqvaCgkFb8cCA/edit?usp=sharing"",""ขอนแก่น!J214"")"),0)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IFERROR(__xludf.DUMMYFUNCTION("IMPORTRANGE(""https://docs.google.com/spreadsheets/d/1Yj_ptqi66GCucihVvJfMjLAmec39IyEx_6qawtMGysU/edit?usp=sharing"",""สบก!DC39"")"),0)</f>
        <v>0</v>
      </c>
      <c r="N314" s="177">
        <f ca="1">IFERROR(__xludf.DUMMYFUNCTION("IMPORTRANGE(""https://docs.google.com/spreadsheets/d/1Yj_ptqi66GCucihVvJfMjLAmec39IyEx_6qawtMGysU/edit?usp=sharing"",""สบก!DD39"")"),0)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IFERROR(__xludf.DUMMYFUNCTION("IMPORTRANGE(""https://docs.google.com/spreadsheets/d/1Yj_ptqi66GCucihVvJfMjLAmec39IyEx_6qawtMGysU/edit?usp=sharing"",""สบก!CY39"")"),0)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IFERROR(__xludf.DUMMYFUNCTION("IMPORTRANGE(""https://docs.google.com/spreadsheets/d/1Yj_ptqi66GCucihVvJfMjLAmec39IyEx_6qawtMGysU/edit?usp=sharing"",""สบก!CZ39"")"),0)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IFERROR(__xludf.DUMMYFUNCTION("IMPORTRANGE(""https://docs.google.com/spreadsheets/d/1Yj_ptqi66GCucihVvJfMjLAmec39IyEx_6qawtMGysU/edit?usp=sharing"",""สบก!DA39"")"),0)</f>
        <v>0</v>
      </c>
      <c r="M318" s="103"/>
      <c r="N318" s="93">
        <f ca="1">IFERROR(__xludf.DUMMYFUNCTION("IMPORTRANGE(""https://docs.google.com/spreadsheets/d/1Yj_ptqi66GCucihVvJfMjLAmec39IyEx_6qawtMGysU/edit?usp=sharing"",""สบก!DE39"")"),0)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IFERROR(__xludf.DUMMYFUNCTION("IMPORTRANGE(""https://docs.google.com/spreadsheets/d/1XL5vhW3sbDhbH9Cz0tuDiY8C3ctxq1tqvaCgkFb8cCA/edit?usp=sharing"",""ขอนแก่น!J220"")"),0)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IFERROR(__xludf.DUMMYFUNCTION("IMPORTRANGE(""https://docs.google.com/spreadsheets/d/1XL5vhW3sbDhbH9Cz0tuDiY8C3ctxq1tqvaCgkFb8cCA/edit?usp=sharing"",""ขอนแก่น!J221"")"),0)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IFERROR(__xludf.DUMMYFUNCTION("IMPORTRANGE(""https://docs.google.com/spreadsheets/d/1XL5vhW3sbDhbH9Cz0tuDiY8C3ctxq1tqvaCgkFb8cCA/edit?usp=sharing"",""ขอนแก่น!J222"")"),0)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IFERROR(__xludf.DUMMYFUNCTION("IMPORTRANGE(""https://docs.google.com/spreadsheets/d/1XL5vhW3sbDhbH9Cz0tuDiY8C3ctxq1tqvaCgkFb8cCA/edit?usp=sharing"",""ขอนแก่น!J223"")"),0)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IFERROR(__xludf.DUMMYFUNCTION("IMPORTRANGE(""https://docs.google.com/spreadsheets/d/1XL5vhW3sbDhbH9Cz0tuDiY8C3ctxq1tqvaCgkFb8cCA/edit?usp=sharing"",""ขอนแก่น!I224"")"),0)</f>
        <v>0</v>
      </c>
      <c r="J324" s="213">
        <f ca="1">IFERROR(__xludf.DUMMYFUNCTION("IMPORTRANGE(""https://docs.google.com/spreadsheets/d/1XL5vhW3sbDhbH9Cz0tuDiY8C3ctxq1tqvaCgkFb8cCA/edit?usp=sharing"",""ขอนแก่น!J224"")"),0)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IFERROR(__xludf.DUMMYFUNCTION("IMPORTRANGE(""https://docs.google.com/spreadsheets/d/1XL5vhW3sbDhbH9Cz0tuDiY8C3ctxq1tqvaCgkFb8cCA/edit?usp=sharing"",""ขอนแก่น!J225"")"),0)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IFERROR(__xludf.DUMMYFUNCTION("IMPORTRANGE(""https://docs.google.com/spreadsheets/d/1XL5vhW3sbDhbH9Cz0tuDiY8C3ctxq1tqvaCgkFb8cCA/edit?usp=sharing"",""ขอนแก่น!J226"")"),0)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IFERROR(__xludf.DUMMYFUNCTION("IMPORTRANGE(""https://docs.google.com/spreadsheets/d/1XL5vhW3sbDhbH9Cz0tuDiY8C3ctxq1tqvaCgkFb8cCA/edit?usp=sharing"",""ขอนแก่น!I228"")"),400)</f>
        <v>400</v>
      </c>
      <c r="J328" s="347">
        <f ca="1">IFERROR(__xludf.DUMMYFUNCTION("IMPORTRANGE(""https://docs.google.com/spreadsheets/d/1XL5vhW3sbDhbH9Cz0tuDiY8C3ctxq1tqvaCgkFb8cCA/edit?usp=sharing"",""ขอนแก่น!J228"")"),201)</f>
        <v>201</v>
      </c>
      <c r="K328" s="325">
        <f ca="1">IF(I328&gt;0,J328*100/I328,0)</f>
        <v>50.25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1211000</v>
      </c>
      <c r="M329" s="158">
        <f t="shared" ca="1" si="98"/>
        <v>661010</v>
      </c>
      <c r="N329" s="158">
        <f t="shared" ca="1" si="98"/>
        <v>552091</v>
      </c>
      <c r="O329" s="157">
        <f t="shared" ref="O329:O331" ca="1" si="99">IF(L329&gt;0,N329*100/L329,0)</f>
        <v>45.589677952105696</v>
      </c>
      <c r="P329" s="157">
        <f t="shared" ref="P329:P331" ca="1" si="100">IF(M329&gt;0,N329*100/M329,0)</f>
        <v>83.522337029696985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1211000</v>
      </c>
      <c r="M331" s="163">
        <f t="shared" ca="1" si="102"/>
        <v>661010</v>
      </c>
      <c r="N331" s="163">
        <f t="shared" ca="1" si="102"/>
        <v>552091</v>
      </c>
      <c r="O331" s="162">
        <f t="shared" ca="1" si="99"/>
        <v>45.589677952105696</v>
      </c>
      <c r="P331" s="162">
        <f t="shared" ca="1" si="100"/>
        <v>83.522337029696985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1194000</v>
      </c>
      <c r="M333" s="176">
        <f ca="1">IFERROR(__xludf.DUMMYFUNCTION("IMPORTRANGE(""https://docs.google.com/spreadsheets/d/1Yj_ptqi66GCucihVvJfMjLAmec39IyEx_6qawtMGysU/edit?usp=sharing"",""สบก!DL39"")"),661010)</f>
        <v>661010</v>
      </c>
      <c r="N333" s="177">
        <f ca="1">IFERROR(__xludf.DUMMYFUNCTION("IMPORTRANGE(""https://docs.google.com/spreadsheets/d/1Yj_ptqi66GCucihVvJfMjLAmec39IyEx_6qawtMGysU/edit?usp=sharing"",""สบก!DM39"")"),535091)</f>
        <v>535091</v>
      </c>
      <c r="O333" s="178">
        <f ca="1">IF(L333&gt;0,N333*100/L333,0)</f>
        <v>44.814991624790622</v>
      </c>
      <c r="P333" s="178">
        <f ca="1">IF(M333&gt;0,N333*100/M333,0)</f>
        <v>80.950515120799992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IFERROR(__xludf.DUMMYFUNCTION("IMPORTRANGE(""https://docs.google.com/spreadsheets/d/1Yj_ptqi66GCucihVvJfMjLAmec39IyEx_6qawtMGysU/edit?usp=sharing"",""สบก!DH39"")"),500400)</f>
        <v>500400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IFERROR(__xludf.DUMMYFUNCTION("IMPORTRANGE(""https://docs.google.com/spreadsheets/d/1Yj_ptqi66GCucihVvJfMjLAmec39IyEx_6qawtMGysU/edit?usp=sharing"",""สบก!DI39"")"),693600)</f>
        <v>693600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IFERROR(__xludf.DUMMYFUNCTION("IMPORTRANGE(""https://docs.google.com/spreadsheets/d/1Yj_ptqi66GCucihVvJfMjLAmec39IyEx_6qawtMGysU/edit?usp=sharing"",""สบก!DJ39"")"),17000)</f>
        <v>17000</v>
      </c>
      <c r="M337" s="103"/>
      <c r="N337" s="93">
        <f ca="1">IFERROR(__xludf.DUMMYFUNCTION("IMPORTRANGE(""https://docs.google.com/spreadsheets/d/1Yj_ptqi66GCucihVvJfMjLAmec39IyEx_6qawtMGysU/edit?usp=sharing"",""สบก!DN39"")"),17000)</f>
        <v>17000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IFERROR(__xludf.DUMMYFUNCTION("IMPORTRANGE(""https://docs.google.com/spreadsheets/d/1XL5vhW3sbDhbH9Cz0tuDiY8C3ctxq1tqvaCgkFb8cCA/edit?usp=sharing"",""ขอนแก่น!I234"")"),0)</f>
        <v>0</v>
      </c>
      <c r="J339" s="197">
        <f ca="1">IFERROR(__xludf.DUMMYFUNCTION("IMPORTRANGE(""https://docs.google.com/spreadsheets/d/1XL5vhW3sbDhbH9Cz0tuDiY8C3ctxq1tqvaCgkFb8cCA/edit?usp=sharing"",""ขอนแก่น!J234"")"),160)</f>
        <v>160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IFERROR(__xludf.DUMMYFUNCTION("IMPORTRANGE(""https://docs.google.com/spreadsheets/d/1XL5vhW3sbDhbH9Cz0tuDiY8C3ctxq1tqvaCgkFb8cCA/edit?usp=sharing"",""ขอนแก่น!I235"")"),4000)</f>
        <v>4000</v>
      </c>
      <c r="J340" s="197">
        <f ca="1">IFERROR(__xludf.DUMMYFUNCTION("IMPORTRANGE(""https://docs.google.com/spreadsheets/d/1XL5vhW3sbDhbH9Cz0tuDiY8C3ctxq1tqvaCgkFb8cCA/edit?usp=sharing"",""ขอนแก่น!J235"")"),1385.05)</f>
        <v>1385.05</v>
      </c>
      <c r="K340" s="350">
        <f t="shared" ca="1" si="103"/>
        <v>34.626249999999999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IFERROR(__xludf.DUMMYFUNCTION("IMPORTRANGE(""https://docs.google.com/spreadsheets/d/1XL5vhW3sbDhbH9Cz0tuDiY8C3ctxq1tqvaCgkFb8cCA/edit?usp=sharing"",""ขอนแก่น!I236"")"),400)</f>
        <v>400</v>
      </c>
      <c r="J341" s="197">
        <f ca="1">IFERROR(__xludf.DUMMYFUNCTION("IMPORTRANGE(""https://docs.google.com/spreadsheets/d/1XL5vhW3sbDhbH9Cz0tuDiY8C3ctxq1tqvaCgkFb8cCA/edit?usp=sharing"",""ขอนแก่น!J236"")"),283)</f>
        <v>283</v>
      </c>
      <c r="K341" s="350">
        <f t="shared" ca="1" si="103"/>
        <v>70.75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IFERROR(__xludf.DUMMYFUNCTION("IMPORTRANGE(""https://docs.google.com/spreadsheets/d/1XL5vhW3sbDhbH9Cz0tuDiY8C3ctxq1tqvaCgkFb8cCA/edit?usp=sharing"",""ขอนแก่น!I237"")"),0)</f>
        <v>0</v>
      </c>
      <c r="J342" s="197">
        <f ca="1">IFERROR(__xludf.DUMMYFUNCTION("IMPORTRANGE(""https://docs.google.com/spreadsheets/d/1XL5vhW3sbDhbH9Cz0tuDiY8C3ctxq1tqvaCgkFb8cCA/edit?usp=sharing"",""ขอนแก่น!J237"")"),3078.52)</f>
        <v>3078.52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IFERROR(__xludf.DUMMYFUNCTION("IMPORTRANGE(""https://docs.google.com/spreadsheets/d/1XL5vhW3sbDhbH9Cz0tuDiY8C3ctxq1tqvaCgkFb8cCA/edit?usp=sharing"",""ขอนแก่น!I238"")"),400)</f>
        <v>400</v>
      </c>
      <c r="J343" s="197">
        <f ca="1">IFERROR(__xludf.DUMMYFUNCTION("IMPORTRANGE(""https://docs.google.com/spreadsheets/d/1XL5vhW3sbDhbH9Cz0tuDiY8C3ctxq1tqvaCgkFb8cCA/edit?usp=sharing"",""ขอนแก่น!J238"")"),0)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IFERROR(__xludf.DUMMYFUNCTION("IMPORTRANGE(""https://docs.google.com/spreadsheets/d/1XL5vhW3sbDhbH9Cz0tuDiY8C3ctxq1tqvaCgkFb8cCA/edit?usp=sharing"",""ขอนแก่น!I239"")"),0)</f>
        <v>0</v>
      </c>
      <c r="J344" s="197">
        <f ca="1">IFERROR(__xludf.DUMMYFUNCTION("IMPORTRANGE(""https://docs.google.com/spreadsheets/d/1XL5vhW3sbDhbH9Cz0tuDiY8C3ctxq1tqvaCgkFb8cCA/edit?usp=sharing"",""ขอนแก่น!J239"")"),0)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IFERROR(__xludf.DUMMYFUNCTION("IMPORTRANGE(""https://docs.google.com/spreadsheets/d/1XL5vhW3sbDhbH9Cz0tuDiY8C3ctxq1tqvaCgkFb8cCA/edit?usp=sharing"",""ขอนแก่น!I240"")"),400)</f>
        <v>400</v>
      </c>
      <c r="J345" s="197">
        <f ca="1">IFERROR(__xludf.DUMMYFUNCTION("IMPORTRANGE(""https://docs.google.com/spreadsheets/d/1XL5vhW3sbDhbH9Cz0tuDiY8C3ctxq1tqvaCgkFb8cCA/edit?usp=sharing"",""ขอนแก่น!J240"")"),201)</f>
        <v>201</v>
      </c>
      <c r="K345" s="350">
        <f t="shared" ca="1" si="103"/>
        <v>50.25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IFERROR(__xludf.DUMMYFUNCTION("IMPORTRANGE(""https://docs.google.com/spreadsheets/d/1XL5vhW3sbDhbH9Cz0tuDiY8C3ctxq1tqvaCgkFb8cCA/edit?usp=sharing"",""ขอนแก่น!I241"")"),0)</f>
        <v>0</v>
      </c>
      <c r="J346" s="197">
        <f ca="1">IFERROR(__xludf.DUMMYFUNCTION("IMPORTRANGE(""https://docs.google.com/spreadsheets/d/1XL5vhW3sbDhbH9Cz0tuDiY8C3ctxq1tqvaCgkFb8cCA/edit?usp=sharing"",""ขอนแก่น!J241"")"),2140.83)</f>
        <v>2140.83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IFERROR(__xludf.DUMMYFUNCTION("IMPORTRANGE(""https://docs.google.com/spreadsheets/d/1XL5vhW3sbDhbH9Cz0tuDiY8C3ctxq1tqvaCgkFb8cCA/edit?usp=sharing"",""ขอนแก่น!L242"")"),2729921)</f>
        <v>2729921</v>
      </c>
      <c r="M347" s="366"/>
      <c r="N347" s="366">
        <f ca="1">IFERROR(__xludf.DUMMYFUNCTION("IMPORTRANGE(""https://docs.google.com/spreadsheets/d/1XL5vhW3sbDhbH9Cz0tuDiY8C3ctxq1tqvaCgkFb8cCA/edit?usp=sharing"",""ขอนแก่น!M242"")"),322612.63)</f>
        <v>322612.63</v>
      </c>
      <c r="O347" s="366">
        <f ca="1">+IF(L347&gt;0,N347*100/L347,0)</f>
        <v>11.817654430293038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IFERROR(__xludf.DUMMYFUNCTION("IMPORTRANGE(""https://docs.google.com/spreadsheets/d/1XL5vhW3sbDhbH9Cz0tuDiY8C3ctxq1tqvaCgkFb8cCA/edit?usp=sharing"",""ขอนแก่น!I244"")"),95)</f>
        <v>95</v>
      </c>
      <c r="J349" s="379">
        <f ca="1">IFERROR(__xludf.DUMMYFUNCTION("IMPORTRANGE(""https://docs.google.com/spreadsheets/d/1XL5vhW3sbDhbH9Cz0tuDiY8C3ctxq1tqvaCgkFb8cCA/edit?usp=sharing"",""ขอนแก่น!J244"")"),0)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IFERROR(__xludf.DUMMYFUNCTION("IMPORTRANGE(""https://docs.google.com/spreadsheets/d/1XL5vhW3sbDhbH9Cz0tuDiY8C3ctxq1tqvaCgkFb8cCA/edit?usp=sharing"",""ขอนแก่น!L244"")"),349530)</f>
        <v>349530</v>
      </c>
      <c r="M349" s="381"/>
      <c r="N349" s="381">
        <f ca="1">IFERROR(__xludf.DUMMYFUNCTION("IMPORTRANGE(""https://docs.google.com/spreadsheets/d/1XL5vhW3sbDhbH9Cz0tuDiY8C3ctxq1tqvaCgkFb8cCA/edit?usp=sharing"",""ขอนแก่น!M244"")"),38313.33)</f>
        <v>38313.33</v>
      </c>
      <c r="O349" s="381">
        <f ca="1">+IF(L349&gt;0,N349*100/L349,0)</f>
        <v>10.961385288816411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IFERROR(__xludf.DUMMYFUNCTION("IMPORTRANGE(""https://docs.google.com/spreadsheets/d/1XL5vhW3sbDhbH9Cz0tuDiY8C3ctxq1tqvaCgkFb8cCA/edit?usp=sharing"",""ขอนแก่น!I245"")"),55)</f>
        <v>55</v>
      </c>
      <c r="J350" s="379">
        <f ca="1">IFERROR(__xludf.DUMMYFUNCTION("IMPORTRANGE(""https://docs.google.com/spreadsheets/d/1XL5vhW3sbDhbH9Cz0tuDiY8C3ctxq1tqvaCgkFb8cCA/edit?usp=sharing"",""ขอนแก่น!J245"")"),0)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IFERROR(__xludf.DUMMYFUNCTION("IMPORTRANGE(""https://docs.google.com/spreadsheets/d/1XL5vhW3sbDhbH9Cz0tuDiY8C3ctxq1tqvaCgkFb8cCA/edit?usp=sharing"",""ขอนแก่น!L246"")"),0)</f>
        <v>0</v>
      </c>
      <c r="M351" s="172"/>
      <c r="N351" s="172">
        <f ca="1">IFERROR(__xludf.DUMMYFUNCTION("IMPORTRANGE(""https://docs.google.com/spreadsheets/d/1XL5vhW3sbDhbH9Cz0tuDiY8C3ctxq1tqvaCgkFb8cCA/edit?usp=sharing"",""ขอนแก่น!M246"")"),0)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IFERROR(__xludf.DUMMYFUNCTION("IMPORTRANGE(""https://docs.google.com/spreadsheets/d/1XL5vhW3sbDhbH9Cz0tuDiY8C3ctxq1tqvaCgkFb8cCA/edit?usp=sharing"",""ขอนแก่น!L247"")"),349530)</f>
        <v>349530</v>
      </c>
      <c r="M352" s="173"/>
      <c r="N352" s="172">
        <f ca="1">IFERROR(__xludf.DUMMYFUNCTION("IMPORTRANGE(""https://docs.google.com/spreadsheets/d/1XL5vhW3sbDhbH9Cz0tuDiY8C3ctxq1tqvaCgkFb8cCA/edit?usp=sharing"",""ขอนแก่น!M247"")"),38313.33)</f>
        <v>38313.33</v>
      </c>
      <c r="O352" s="173">
        <f t="shared" ca="1" si="105"/>
        <v>10.961385288816411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IFERROR(__xludf.DUMMYFUNCTION("IMPORTRANGE(""https://docs.google.com/spreadsheets/d/1XL5vhW3sbDhbH9Cz0tuDiY8C3ctxq1tqvaCgkFb8cCA/edit?usp=sharing"",""ขอนแก่น!L248"")"),0)</f>
        <v>0</v>
      </c>
      <c r="M353" s="178"/>
      <c r="N353" s="178">
        <f ca="1">IFERROR(__xludf.DUMMYFUNCTION("IMPORTRANGE(""https://docs.google.com/spreadsheets/d/1XL5vhW3sbDhbH9Cz0tuDiY8C3ctxq1tqvaCgkFb8cCA/edit?usp=sharing"",""ขอนแก่น!M248"")"),0)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IFERROR(__xludf.DUMMYFUNCTION("IMPORTRANGE(""https://docs.google.com/spreadsheets/d/1XL5vhW3sbDhbH9Cz0tuDiY8C3ctxq1tqvaCgkFb8cCA/edit?usp=sharing"",""ขอนแก่น!L249"")"),349530)</f>
        <v>349530</v>
      </c>
      <c r="M354" s="178"/>
      <c r="N354" s="175">
        <f ca="1">IFERROR(__xludf.DUMMYFUNCTION("IMPORTRANGE(""https://docs.google.com/spreadsheets/d/1XL5vhW3sbDhbH9Cz0tuDiY8C3ctxq1tqvaCgkFb8cCA/edit?usp=sharing"",""ขอนแก่น!M249"")"),38313.33)</f>
        <v>38313.33</v>
      </c>
      <c r="O354" s="178">
        <f t="shared" ca="1" si="105"/>
        <v>10.961385288816411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IFERROR(__xludf.DUMMYFUNCTION("IMPORTRANGE(""https://docs.google.com/spreadsheets/d/1XL5vhW3sbDhbH9Cz0tuDiY8C3ctxq1tqvaCgkFb8cCA/edit?usp=sharing"",""ขอนแก่น!M250"")"),0)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IFERROR(__xludf.DUMMYFUNCTION("IMPORTRANGE(""https://docs.google.com/spreadsheets/d/1XL5vhW3sbDhbH9Cz0tuDiY8C3ctxq1tqvaCgkFb8cCA/edit?usp=sharing"",""ขอนแก่น!M251"")"),0)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IFERROR(__xludf.DUMMYFUNCTION("IMPORTRANGE(""https://docs.google.com/spreadsheets/d/1XL5vhW3sbDhbH9Cz0tuDiY8C3ctxq1tqvaCgkFb8cCA/edit?usp=sharing"",""ขอนแก่น!M252"")"),32633.33)</f>
        <v>32633.33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IFERROR(__xludf.DUMMYFUNCTION("IMPORTRANGE(""https://docs.google.com/spreadsheets/d/1XL5vhW3sbDhbH9Cz0tuDiY8C3ctxq1tqvaCgkFb8cCA/edit?usp=sharing"",""ขอนแก่น!M253"")"),5680)</f>
        <v>5680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IFERROR(__xludf.DUMMYFUNCTION("IMPORTRANGE(""https://docs.google.com/spreadsheets/d/1XL5vhW3sbDhbH9Cz0tuDiY8C3ctxq1tqvaCgkFb8cCA/edit?usp=sharing"",""ขอนแก่น!J255"")"),0)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IFERROR(__xludf.DUMMYFUNCTION("IMPORTRANGE(""https://docs.google.com/spreadsheets/d/1XL5vhW3sbDhbH9Cz0tuDiY8C3ctxq1tqvaCgkFb8cCA/edit?usp=sharing"",""ขอนแก่น!J256"")"),1)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IFERROR(__xludf.DUMMYFUNCTION("IMPORTRANGE(""https://docs.google.com/spreadsheets/d/1XL5vhW3sbDhbH9Cz0tuDiY8C3ctxq1tqvaCgkFb8cCA/edit?usp=sharing"",""ขอนแก่น!J257"")"),1)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IFERROR(__xludf.DUMMYFUNCTION("IMPORTRANGE(""https://docs.google.com/spreadsheets/d/1XL5vhW3sbDhbH9Cz0tuDiY8C3ctxq1tqvaCgkFb8cCA/edit?usp=sharing"",""ขอนแก่น!J258"")"),0)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IFERROR(__xludf.DUMMYFUNCTION("IMPORTRANGE(""https://docs.google.com/spreadsheets/d/1XL5vhW3sbDhbH9Cz0tuDiY8C3ctxq1tqvaCgkFb8cCA/edit?usp=sharing"",""ขอนแก่น!J166"")"),0)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IFERROR(__xludf.DUMMYFUNCTION("IMPORTRANGE(""https://docs.google.com/spreadsheets/d/1XL5vhW3sbDhbH9Cz0tuDiY8C3ctxq1tqvaCgkFb8cCA/edit?usp=sharing"",""ขอนแก่น!J166"")"),0)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IFERROR(__xludf.DUMMYFUNCTION("IMPORTRANGE(""https://docs.google.com/spreadsheets/d/1XL5vhW3sbDhbH9Cz0tuDiY8C3ctxq1tqvaCgkFb8cCA/edit?usp=sharing"",""ขอนแก่น!J166"")"),0)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IFERROR(__xludf.DUMMYFUNCTION("IMPORTRANGE(""https://docs.google.com/spreadsheets/d/1XL5vhW3sbDhbH9Cz0tuDiY8C3ctxq1tqvaCgkFb8cCA/edit?usp=sharing"",""ขอนแก่น!J166"")"),0)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IFERROR(__xludf.DUMMYFUNCTION("IMPORTRANGE(""https://docs.google.com/spreadsheets/d/1XL5vhW3sbDhbH9Cz0tuDiY8C3ctxq1tqvaCgkFb8cCA/edit?usp=sharing"",""ขอนแก่น!I263"")"),55)</f>
        <v>55</v>
      </c>
      <c r="J368" s="197">
        <f ca="1">IFERROR(__xludf.DUMMYFUNCTION("IMPORTRANGE(""https://docs.google.com/spreadsheets/d/1XL5vhW3sbDhbH9Cz0tuDiY8C3ctxq1tqvaCgkFb8cCA/edit?usp=sharing"",""ขอนแก่น!J263"")"),0)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IFERROR(__xludf.DUMMYFUNCTION("IMPORTRANGE(""https://docs.google.com/spreadsheets/d/1XL5vhW3sbDhbH9Cz0tuDiY8C3ctxq1tqvaCgkFb8cCA/edit?usp=sharing"",""ขอนแก่น!I164"")"),0)</f>
        <v>0</v>
      </c>
      <c r="J369" s="213">
        <f ca="1">IFERROR(__xludf.DUMMYFUNCTION("IMPORTRANGE(""https://docs.google.com/spreadsheets/d/1XL5vhW3sbDhbH9Cz0tuDiY8C3ctxq1tqvaCgkFb8cCA/edit?usp=sharing"",""ขอนแก่น!J164"")"),0)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IFERROR(__xludf.DUMMYFUNCTION("IMPORTRANGE(""https://docs.google.com/spreadsheets/d/1XL5vhW3sbDhbH9Cz0tuDiY8C3ctxq1tqvaCgkFb8cCA/edit?usp=sharing"",""ขอนแก่น!I265"")"),55)</f>
        <v>55</v>
      </c>
      <c r="J370" s="213">
        <f ca="1">IFERROR(__xludf.DUMMYFUNCTION("IMPORTRANGE(""https://docs.google.com/spreadsheets/d/1XL5vhW3sbDhbH9Cz0tuDiY8C3ctxq1tqvaCgkFb8cCA/edit?usp=sharing"",""ขอนแก่น!J265"")"),0)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IFERROR(__xludf.DUMMYFUNCTION("IMPORTRANGE(""https://docs.google.com/spreadsheets/d/1XL5vhW3sbDhbH9Cz0tuDiY8C3ctxq1tqvaCgkFb8cCA/edit?usp=sharing"",""ขอนแก่น!I164"")"),0)</f>
        <v>0</v>
      </c>
      <c r="J371" s="198">
        <f ca="1">IFERROR(__xludf.DUMMYFUNCTION("IMPORTRANGE(""https://docs.google.com/spreadsheets/d/1XL5vhW3sbDhbH9Cz0tuDiY8C3ctxq1tqvaCgkFb8cCA/edit?usp=sharing"",""ขอนแก่น!J164"")"),0)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IFERROR(__xludf.DUMMYFUNCTION("IMPORTRANGE(""https://docs.google.com/spreadsheets/d/1XL5vhW3sbDhbH9Cz0tuDiY8C3ctxq1tqvaCgkFb8cCA/edit?usp=sharing"",""ขอนแก่น!I267"")"),55)</f>
        <v>55</v>
      </c>
      <c r="J372" s="198">
        <f ca="1">IFERROR(__xludf.DUMMYFUNCTION("IMPORTRANGE(""https://docs.google.com/spreadsheets/d/1XL5vhW3sbDhbH9Cz0tuDiY8C3ctxq1tqvaCgkFb8cCA/edit?usp=sharing"",""ขอนแก่น!J267"")"),0)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IFERROR(__xludf.DUMMYFUNCTION("IMPORTRANGE(""https://docs.google.com/spreadsheets/d/1XL5vhW3sbDhbH9Cz0tuDiY8C3ctxq1tqvaCgkFb8cCA/edit?usp=sharing"",""ขอนแก่น!I164"")"),0)</f>
        <v>0</v>
      </c>
      <c r="J373" s="213">
        <f ca="1">IFERROR(__xludf.DUMMYFUNCTION("IMPORTRANGE(""https://docs.google.com/spreadsheets/d/1XL5vhW3sbDhbH9Cz0tuDiY8C3ctxq1tqvaCgkFb8cCA/edit?usp=sharing"",""ขอนแก่น!J164"")"),0)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IFERROR(__xludf.DUMMYFUNCTION("IMPORTRANGE(""https://docs.google.com/spreadsheets/d/1XL5vhW3sbDhbH9Cz0tuDiY8C3ctxq1tqvaCgkFb8cCA/edit?usp=sharing"",""ขอนแก่น!I164"")"),0)</f>
        <v>0</v>
      </c>
      <c r="J374" s="197">
        <f ca="1">IFERROR(__xludf.DUMMYFUNCTION("IMPORTRANGE(""https://docs.google.com/spreadsheets/d/1XL5vhW3sbDhbH9Cz0tuDiY8C3ctxq1tqvaCgkFb8cCA/edit?usp=sharing"",""ขอนแก่น!J164"")"),0)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IFERROR(__xludf.DUMMYFUNCTION("IMPORTRANGE(""https://docs.google.com/spreadsheets/d/1XL5vhW3sbDhbH9Cz0tuDiY8C3ctxq1tqvaCgkFb8cCA/edit?usp=sharing"",""ขอนแก่น!I270"")"),95)</f>
        <v>95</v>
      </c>
      <c r="J375" s="197">
        <f ca="1">IFERROR(__xludf.DUMMYFUNCTION("IMPORTRANGE(""https://docs.google.com/spreadsheets/d/1XL5vhW3sbDhbH9Cz0tuDiY8C3ctxq1tqvaCgkFb8cCA/edit?usp=sharing"",""ขอนแก่น!J270"")"),0)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IFERROR(__xludf.DUMMYFUNCTION("IMPORTRANGE(""https://docs.google.com/spreadsheets/d/1XL5vhW3sbDhbH9Cz0tuDiY8C3ctxq1tqvaCgkFb8cCA/edit?usp=sharing"",""ขอนแก่น!I271"")"),60)</f>
        <v>60</v>
      </c>
      <c r="J376" s="198">
        <f ca="1">IFERROR(__xludf.DUMMYFUNCTION("IMPORTRANGE(""https://docs.google.com/spreadsheets/d/1XL5vhW3sbDhbH9Cz0tuDiY8C3ctxq1tqvaCgkFb8cCA/edit?usp=sharing"",""ขอนแก่น!J271"")"),0)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IFERROR(__xludf.DUMMYFUNCTION("IMPORTRANGE(""https://docs.google.com/spreadsheets/d/1XL5vhW3sbDhbH9Cz0tuDiY8C3ctxq1tqvaCgkFb8cCA/edit?usp=sharing"",""ขอนแก่น!I272"")"),35)</f>
        <v>35</v>
      </c>
      <c r="J377" s="213">
        <f ca="1">IFERROR(__xludf.DUMMYFUNCTION("IMPORTRANGE(""https://docs.google.com/spreadsheets/d/1XL5vhW3sbDhbH9Cz0tuDiY8C3ctxq1tqvaCgkFb8cCA/edit?usp=sharing"",""ขอนแก่น!J272"")"),0)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IFERROR(__xludf.DUMMYFUNCTION("IMPORTRANGE(""https://docs.google.com/spreadsheets/d/1XL5vhW3sbDhbH9Cz0tuDiY8C3ctxq1tqvaCgkFb8cCA/edit?usp=sharing"",""ขอนแก่น!J273"")"),0)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IFERROR(__xludf.DUMMYFUNCTION("IMPORTRANGE(""https://docs.google.com/spreadsheets/d/1XL5vhW3sbDhbH9Cz0tuDiY8C3ctxq1tqvaCgkFb8cCA/edit?usp=sharing"",""ขอนแก่น!J274"")"),0)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IFERROR(__xludf.DUMMYFUNCTION("IMPORTRANGE(""https://docs.google.com/spreadsheets/d/1XL5vhW3sbDhbH9Cz0tuDiY8C3ctxq1tqvaCgkFb8cCA/edit?usp=sharing"",""ขอนแก่น!I275"")"),1000)</f>
        <v>1000</v>
      </c>
      <c r="J380" s="379">
        <f ca="1">IFERROR(__xludf.DUMMYFUNCTION("IMPORTRANGE(""https://docs.google.com/spreadsheets/d/1XL5vhW3sbDhbH9Cz0tuDiY8C3ctxq1tqvaCgkFb8cCA/edit?usp=sharing"",""ขอนแก่น!J275"")"),0)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IFERROR(__xludf.DUMMYFUNCTION("IMPORTRANGE(""https://docs.google.com/spreadsheets/d/1XL5vhW3sbDhbH9Cz0tuDiY8C3ctxq1tqvaCgkFb8cCA/edit?usp=sharing"",""ขอนแก่น!L275"")"),1028520)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IFERROR(__xludf.DUMMYFUNCTION("IMPORTRANGE(""https://docs.google.com/spreadsheets/d/1XL5vhW3sbDhbH9Cz0tuDiY8C3ctxq1tqvaCgkFb8cCA/edit?usp=sharing"",""ขอนแก่น!M275"")"),65015.48)</f>
        <v>65015.48</v>
      </c>
      <c r="O380" s="381">
        <f ca="1">+IF(L380&gt;0,N380*100/L380,0)</f>
        <v>6.3212655077198301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IFERROR(__xludf.DUMMYFUNCTION("IMPORTRANGE(""https://docs.google.com/spreadsheets/d/1XL5vhW3sbDhbH9Cz0tuDiY8C3ctxq1tqvaCgkFb8cCA/edit?usp=sharing"",""ขอนแก่น!I276"")"),100)</f>
        <v>100</v>
      </c>
      <c r="J381" s="379">
        <f ca="1">IFERROR(__xludf.DUMMYFUNCTION("IMPORTRANGE(""https://docs.google.com/spreadsheets/d/1XL5vhW3sbDhbH9Cz0tuDiY8C3ctxq1tqvaCgkFb8cCA/edit?usp=sharing"",""ขอนแก่น!J276"")"),0)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IFERROR(__xludf.DUMMYFUNCTION("IMPORTRANGE(""https://docs.google.com/spreadsheets/d/1XL5vhW3sbDhbH9Cz0tuDiY8C3ctxq1tqvaCgkFb8cCA/edit?usp=sharing"",""ขอนแก่น!L277"")"),0)</f>
        <v>0</v>
      </c>
      <c r="M382" s="172"/>
      <c r="N382" s="172">
        <f ca="1">IFERROR(__xludf.DUMMYFUNCTION("IMPORTRANGE(""https://docs.google.com/spreadsheets/d/1XL5vhW3sbDhbH9Cz0tuDiY8C3ctxq1tqvaCgkFb8cCA/edit?usp=sharing"",""ขอนแก่น!M277"")"),0)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IFERROR(__xludf.DUMMYFUNCTION("IMPORTRANGE(""https://docs.google.com/spreadsheets/d/1XL5vhW3sbDhbH9Cz0tuDiY8C3ctxq1tqvaCgkFb8cCA/edit?usp=sharing"",""ขอนแก่น!L278"")"),1028520)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IFERROR(__xludf.DUMMYFUNCTION("IMPORTRANGE(""https://docs.google.com/spreadsheets/d/1XL5vhW3sbDhbH9Cz0tuDiY8C3ctxq1tqvaCgkFb8cCA/edit?usp=sharing"",""ขอนแก่น!M278"")"),65015.48)</f>
        <v>65015.48</v>
      </c>
      <c r="O383" s="173">
        <f t="shared" ca="1" si="109"/>
        <v>6.3212655077198301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IFERROR(__xludf.DUMMYFUNCTION("IMPORTRANGE(""https://docs.google.com/spreadsheets/d/1XL5vhW3sbDhbH9Cz0tuDiY8C3ctxq1tqvaCgkFb8cCA/edit?usp=sharing"",""ขอนแก่น!L279"")"),0)</f>
        <v>0</v>
      </c>
      <c r="M384" s="178"/>
      <c r="N384" s="178">
        <f ca="1">IFERROR(__xludf.DUMMYFUNCTION("IMPORTRANGE(""https://docs.google.com/spreadsheets/d/1XL5vhW3sbDhbH9Cz0tuDiY8C3ctxq1tqvaCgkFb8cCA/edit?usp=sharing"",""ขอนแก่น!M279"")"),0)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IFERROR(__xludf.DUMMYFUNCTION("IMPORTRANGE(""https://docs.google.com/spreadsheets/d/1XL5vhW3sbDhbH9Cz0tuDiY8C3ctxq1tqvaCgkFb8cCA/edit?usp=sharing"",""ขอนแก่น!L280"")"),1028520)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IFERROR(__xludf.DUMMYFUNCTION("IMPORTRANGE(""https://docs.google.com/spreadsheets/d/1XL5vhW3sbDhbH9Cz0tuDiY8C3ctxq1tqvaCgkFb8cCA/edit?usp=sharing"",""ขอนแก่น!M280"")"),65015.48)</f>
        <v>65015.48</v>
      </c>
      <c r="O385" s="178">
        <f t="shared" ca="1" si="109"/>
        <v>6.3212655077198301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IFERROR(__xludf.DUMMYFUNCTION("IMPORTRANGE(""https://docs.google.com/spreadsheets/d/1XL5vhW3sbDhbH9Cz0tuDiY8C3ctxq1tqvaCgkFb8cCA/edit?usp=sharing"",""ขอนแก่น!M281"")"),0)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IFERROR(__xludf.DUMMYFUNCTION("IMPORTRANGE(""https://docs.google.com/spreadsheets/d/1XL5vhW3sbDhbH9Cz0tuDiY8C3ctxq1tqvaCgkFb8cCA/edit?usp=sharing"",""ขอนแก่น!M282"")"),0)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IFERROR(__xludf.DUMMYFUNCTION("IMPORTRANGE(""https://docs.google.com/spreadsheets/d/1XL5vhW3sbDhbH9Cz0tuDiY8C3ctxq1tqvaCgkFb8cCA/edit?usp=sharing"",""ขอนแก่น!M283"")"),42935.48)</f>
        <v>42935.48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IFERROR(__xludf.DUMMYFUNCTION("IMPORTRANGE(""https://docs.google.com/spreadsheets/d/1XL5vhW3sbDhbH9Cz0tuDiY8C3ctxq1tqvaCgkFb8cCA/edit?usp=sharing"",""ขอนแก่น!M284"")"),22080)</f>
        <v>22080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IFERROR(__xludf.DUMMYFUNCTION("IMPORTRANGE(""https://docs.google.com/spreadsheets/d/1XL5vhW3sbDhbH9Cz0tuDiY8C3ctxq1tqvaCgkFb8cCA/edit?usp=sharing"",""ขอนแก่น!J286"")"),0)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IFERROR(__xludf.DUMMYFUNCTION("IMPORTRANGE(""https://docs.google.com/spreadsheets/d/1XL5vhW3sbDhbH9Cz0tuDiY8C3ctxq1tqvaCgkFb8cCA/edit?usp=sharing"",""ขอนแก่น!J287"")"),1)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IFERROR(__xludf.DUMMYFUNCTION("IMPORTRANGE(""https://docs.google.com/spreadsheets/d/1XL5vhW3sbDhbH9Cz0tuDiY8C3ctxq1tqvaCgkFb8cCA/edit?usp=sharing"",""ขอนแก่น!J288"")"),1)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IFERROR(__xludf.DUMMYFUNCTION("IMPORTRANGE(""https://docs.google.com/spreadsheets/d/1XL5vhW3sbDhbH9Cz0tuDiY8C3ctxq1tqvaCgkFb8cCA/edit?usp=sharing"",""ขอนแก่น!J289"")"),0)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IFERROR(__xludf.DUMMYFUNCTION("IMPORTRANGE(""https://docs.google.com/spreadsheets/d/1XL5vhW3sbDhbH9Cz0tuDiY8C3ctxq1tqvaCgkFb8cCA/edit?usp=sharing"",""ขอนแก่น!I291"")"),100)</f>
        <v>100</v>
      </c>
      <c r="J396" s="207">
        <f ca="1">IFERROR(__xludf.DUMMYFUNCTION("IMPORTRANGE(""https://docs.google.com/spreadsheets/d/1XL5vhW3sbDhbH9Cz0tuDiY8C3ctxq1tqvaCgkFb8cCA/edit?usp=sharing"",""ขอนแก่น!J291"")"),0)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IFERROR(__xludf.DUMMYFUNCTION("IMPORTRANGE(""https://docs.google.com/spreadsheets/d/1XL5vhW3sbDhbH9Cz0tuDiY8C3ctxq1tqvaCgkFb8cCA/edit?usp=sharing"",""ขอนแก่น!I292"")"),1000)</f>
        <v>1000</v>
      </c>
      <c r="J397" s="207">
        <f ca="1">IFERROR(__xludf.DUMMYFUNCTION("IMPORTRANGE(""https://docs.google.com/spreadsheets/d/1XL5vhW3sbDhbH9Cz0tuDiY8C3ctxq1tqvaCgkFb8cCA/edit?usp=sharing"",""ขอนแก่น!J292"")"),0)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IFERROR(__xludf.DUMMYFUNCTION("IMPORTRANGE(""https://docs.google.com/spreadsheets/d/1XL5vhW3sbDhbH9Cz0tuDiY8C3ctxq1tqvaCgkFb8cCA/edit?usp=sharing"",""ขอนแก่น!I293"")"),100)</f>
        <v>100</v>
      </c>
      <c r="J398" s="207">
        <f ca="1">IFERROR(__xludf.DUMMYFUNCTION("IMPORTRANGE(""https://docs.google.com/spreadsheets/d/1XL5vhW3sbDhbH9Cz0tuDiY8C3ctxq1tqvaCgkFb8cCA/edit?usp=sharing"",""ขอนแก่น!J293"")"),0)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IFERROR(__xludf.DUMMYFUNCTION("IMPORTRANGE(""https://docs.google.com/spreadsheets/d/1XL5vhW3sbDhbH9Cz0tuDiY8C3ctxq1tqvaCgkFb8cCA/edit?usp=sharing"",""ขอนแก่น!J294"")"),0)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IFERROR(__xludf.DUMMYFUNCTION("IMPORTRANGE(""https://docs.google.com/spreadsheets/d/1XL5vhW3sbDhbH9Cz0tuDiY8C3ctxq1tqvaCgkFb8cCA/edit?usp=sharing"",""ขอนแก่น!J295"")"),0)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IFERROR(__xludf.DUMMYFUNCTION("IMPORTRANGE(""https://docs.google.com/spreadsheets/d/1XL5vhW3sbDhbH9Cz0tuDiY8C3ctxq1tqvaCgkFb8cCA/edit?usp=sharing"",""ขอนแก่น!I296"")"),204)</f>
        <v>204</v>
      </c>
      <c r="J401" s="379">
        <f ca="1">IFERROR(__xludf.DUMMYFUNCTION("IMPORTRANGE(""https://docs.google.com/spreadsheets/d/1XL5vhW3sbDhbH9Cz0tuDiY8C3ctxq1tqvaCgkFb8cCA/edit?usp=sharing"",""ขอนแก่น!J296"")"),0)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IFERROR(__xludf.DUMMYFUNCTION("IMPORTRANGE(""https://docs.google.com/spreadsheets/d/1XL5vhW3sbDhbH9Cz0tuDiY8C3ctxq1tqvaCgkFb8cCA/edit?usp=sharing"",""ขอนแก่น!L296"")"),229140)</f>
        <v>229140</v>
      </c>
      <c r="M401" s="381"/>
      <c r="N401" s="381">
        <f ca="1">IFERROR(__xludf.DUMMYFUNCTION("IMPORTRANGE(""https://docs.google.com/spreadsheets/d/1XL5vhW3sbDhbH9Cz0tuDiY8C3ctxq1tqvaCgkFb8cCA/edit?usp=sharing"",""ขอนแก่น!M296"")"),14600)</f>
        <v>14600</v>
      </c>
      <c r="O401" s="381">
        <f ca="1">+IF(L401&gt;0,N401*100/L401,0)</f>
        <v>6.3716505193331585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IFERROR(__xludf.DUMMYFUNCTION("IMPORTRANGE(""https://docs.google.com/spreadsheets/d/1XL5vhW3sbDhbH9Cz0tuDiY8C3ctxq1tqvaCgkFb8cCA/edit?usp=sharing"",""ขอนแก่น!I297"")"),68)</f>
        <v>68</v>
      </c>
      <c r="J402" s="379">
        <f ca="1">IFERROR(__xludf.DUMMYFUNCTION("IMPORTRANGE(""https://docs.google.com/spreadsheets/d/1XL5vhW3sbDhbH9Cz0tuDiY8C3ctxq1tqvaCgkFb8cCA/edit?usp=sharing"",""ขอนแก่น!J297"")"),0)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IFERROR(__xludf.DUMMYFUNCTION("IMPORTRANGE(""https://docs.google.com/spreadsheets/d/1XL5vhW3sbDhbH9Cz0tuDiY8C3ctxq1tqvaCgkFb8cCA/edit?usp=sharing"",""ขอนแก่น!L298"")"),0)</f>
        <v>0</v>
      </c>
      <c r="M403" s="172"/>
      <c r="N403" s="178">
        <f ca="1">IFERROR(__xludf.DUMMYFUNCTION("IMPORTRANGE(""https://docs.google.com/spreadsheets/d/1XL5vhW3sbDhbH9Cz0tuDiY8C3ctxq1tqvaCgkFb8cCA/edit?usp=sharing"",""ขอนแก่น!M298"")"),0)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IFERROR(__xludf.DUMMYFUNCTION("IMPORTRANGE(""https://docs.google.com/spreadsheets/d/1XL5vhW3sbDhbH9Cz0tuDiY8C3ctxq1tqvaCgkFb8cCA/edit?usp=sharing"",""ขอนแก่น!L299"")"),229140)</f>
        <v>229140</v>
      </c>
      <c r="M404" s="173"/>
      <c r="N404" s="178">
        <f ca="1">IFERROR(__xludf.DUMMYFUNCTION("IMPORTRANGE(""https://docs.google.com/spreadsheets/d/1XL5vhW3sbDhbH9Cz0tuDiY8C3ctxq1tqvaCgkFb8cCA/edit?usp=sharing"",""ขอนแก่น!M299"")"),14600)</f>
        <v>14600</v>
      </c>
      <c r="O404" s="178">
        <f t="shared" ca="1" si="112"/>
        <v>6.3716505193331585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IFERROR(__xludf.DUMMYFUNCTION("IMPORTRANGE(""https://docs.google.com/spreadsheets/d/1XL5vhW3sbDhbH9Cz0tuDiY8C3ctxq1tqvaCgkFb8cCA/edit?usp=sharing"",""ขอนแก่น!L300"")"),0)</f>
        <v>0</v>
      </c>
      <c r="M405" s="178"/>
      <c r="N405" s="178">
        <f ca="1">IFERROR(__xludf.DUMMYFUNCTION("IMPORTRANGE(""https://docs.google.com/spreadsheets/d/1XL5vhW3sbDhbH9Cz0tuDiY8C3ctxq1tqvaCgkFb8cCA/edit?usp=sharing"",""ขอนแก่น!M300"")"),0)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IFERROR(__xludf.DUMMYFUNCTION("IMPORTRANGE(""https://docs.google.com/spreadsheets/d/1XL5vhW3sbDhbH9Cz0tuDiY8C3ctxq1tqvaCgkFb8cCA/edit?usp=sharing"",""ขอนแก่น!L301"")"),229140)</f>
        <v>229140</v>
      </c>
      <c r="M406" s="178"/>
      <c r="N406" s="178">
        <f ca="1">IFERROR(__xludf.DUMMYFUNCTION("IMPORTRANGE(""https://docs.google.com/spreadsheets/d/1XL5vhW3sbDhbH9Cz0tuDiY8C3ctxq1tqvaCgkFb8cCA/edit?usp=sharing"",""ขอนแก่น!M301"")"),14600)</f>
        <v>14600</v>
      </c>
      <c r="O406" s="178">
        <f t="shared" ca="1" si="112"/>
        <v>6.3716505193331585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IFERROR(__xludf.DUMMYFUNCTION("IMPORTRANGE(""https://docs.google.com/spreadsheets/d/1XL5vhW3sbDhbH9Cz0tuDiY8C3ctxq1tqvaCgkFb8cCA/edit?usp=sharing"",""ขอนแก่น!M302"")"),14600)</f>
        <v>14600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IFERROR(__xludf.DUMMYFUNCTION("IMPORTRANGE(""https://docs.google.com/spreadsheets/d/1XL5vhW3sbDhbH9Cz0tuDiY8C3ctxq1tqvaCgkFb8cCA/edit?usp=sharing"",""ขอนแก่น!M303"")"),0)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IFERROR(__xludf.DUMMYFUNCTION("IMPORTRANGE(""https://docs.google.com/spreadsheets/d/1XL5vhW3sbDhbH9Cz0tuDiY8C3ctxq1tqvaCgkFb8cCA/edit?usp=sharing"",""ขอนแก่น!M304"")"),0)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IFERROR(__xludf.DUMMYFUNCTION("IMPORTRANGE(""https://docs.google.com/spreadsheets/d/1XL5vhW3sbDhbH9Cz0tuDiY8C3ctxq1tqvaCgkFb8cCA/edit?usp=sharing"",""ขอนแก่น!M305"")"),0)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IFERROR(__xludf.DUMMYFUNCTION("IMPORTRANGE(""https://docs.google.com/spreadsheets/d/1XL5vhW3sbDhbH9Cz0tuDiY8C3ctxq1tqvaCgkFb8cCA/edit?usp=sharing"",""ขอนแก่น!J307"")"),0)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IFERROR(__xludf.DUMMYFUNCTION("IMPORTRANGE(""https://docs.google.com/spreadsheets/d/1XL5vhW3sbDhbH9Cz0tuDiY8C3ctxq1tqvaCgkFb8cCA/edit?usp=sharing"",""ขอนแก่น!J308"")"),1)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IFERROR(__xludf.DUMMYFUNCTION("IMPORTRANGE(""https://docs.google.com/spreadsheets/d/1XL5vhW3sbDhbH9Cz0tuDiY8C3ctxq1tqvaCgkFb8cCA/edit?usp=sharing"",""ขอนแก่น!J309"")"),1)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IFERROR(__xludf.DUMMYFUNCTION("IMPORTRANGE(""https://docs.google.com/spreadsheets/d/1XL5vhW3sbDhbH9Cz0tuDiY8C3ctxq1tqvaCgkFb8cCA/edit?usp=sharing"",""ขอนแก่น!J310"")"),0)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IFERROR(__xludf.DUMMYFUNCTION("IMPORTRANGE(""https://docs.google.com/spreadsheets/d/1XL5vhW3sbDhbH9Cz0tuDiY8C3ctxq1tqvaCgkFb8cCA/edit?usp=sharing"",""ขอนแก่น!I311"")"),68)</f>
        <v>68</v>
      </c>
      <c r="J416" s="210">
        <f ca="1">IFERROR(__xludf.DUMMYFUNCTION("IMPORTRANGE(""https://docs.google.com/spreadsheets/d/1XL5vhW3sbDhbH9Cz0tuDiY8C3ctxq1tqvaCgkFb8cCA/edit?usp=sharing"",""ขอนแก่น!J311"")"),0)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IFERROR(__xludf.DUMMYFUNCTION("IMPORTRANGE(""https://docs.google.com/spreadsheets/d/1XL5vhW3sbDhbH9Cz0tuDiY8C3ctxq1tqvaCgkFb8cCA/edit?usp=sharing"",""ขอนแก่น!I312"")"),20)</f>
        <v>20</v>
      </c>
      <c r="J417" s="400">
        <f ca="1">IFERROR(__xludf.DUMMYFUNCTION("IMPORTRANGE(""https://docs.google.com/spreadsheets/d/1XL5vhW3sbDhbH9Cz0tuDiY8C3ctxq1tqvaCgkFb8cCA/edit?usp=sharing"",""ขอนแก่น!J312"")"),0)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IFERROR(__xludf.DUMMYFUNCTION("IMPORTRANGE(""https://docs.google.com/spreadsheets/d/1XL5vhW3sbDhbH9Cz0tuDiY8C3ctxq1tqvaCgkFb8cCA/edit?usp=sharing"",""ขอนแก่น!I313"")"),60)</f>
        <v>60</v>
      </c>
      <c r="J418" s="401">
        <f ca="1">IFERROR(__xludf.DUMMYFUNCTION("IMPORTRANGE(""https://docs.google.com/spreadsheets/d/1XL5vhW3sbDhbH9Cz0tuDiY8C3ctxq1tqvaCgkFb8cCA/edit?usp=sharing"",""ขอนแก่น!J313"")"),0)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IFERROR(__xludf.DUMMYFUNCTION("IMPORTRANGE(""https://docs.google.com/spreadsheets/d/1XL5vhW3sbDhbH9Cz0tuDiY8C3ctxq1tqvaCgkFb8cCA/edit?usp=sharing"",""ขอนแก่น!I314"")"),20)</f>
        <v>20</v>
      </c>
      <c r="J419" s="402">
        <f ca="1">IFERROR(__xludf.DUMMYFUNCTION("IMPORTRANGE(""https://docs.google.com/spreadsheets/d/1XL5vhW3sbDhbH9Cz0tuDiY8C3ctxq1tqvaCgkFb8cCA/edit?usp=sharing"",""ขอนแก่น!J314"")"),0)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IFERROR(__xludf.DUMMYFUNCTION("IMPORTRANGE(""https://docs.google.com/spreadsheets/d/1XL5vhW3sbDhbH9Cz0tuDiY8C3ctxq1tqvaCgkFb8cCA/edit?usp=sharing"",""ขอนแก่น!I315"")"),20)</f>
        <v>20</v>
      </c>
      <c r="J420" s="402">
        <f ca="1">IFERROR(__xludf.DUMMYFUNCTION("IMPORTRANGE(""https://docs.google.com/spreadsheets/d/1XL5vhW3sbDhbH9Cz0tuDiY8C3ctxq1tqvaCgkFb8cCA/edit?usp=sharing"",""ขอนแก่น!J315"")"),20)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IFERROR(__xludf.DUMMYFUNCTION("IMPORTRANGE(""https://docs.google.com/spreadsheets/d/1XL5vhW3sbDhbH9Cz0tuDiY8C3ctxq1tqvaCgkFb8cCA/edit?usp=sharing"",""ขอนแก่น!I316"")"),38)</f>
        <v>38</v>
      </c>
      <c r="J421" s="400">
        <f ca="1">IFERROR(__xludf.DUMMYFUNCTION("IMPORTRANGE(""https://docs.google.com/spreadsheets/d/1XL5vhW3sbDhbH9Cz0tuDiY8C3ctxq1tqvaCgkFb8cCA/edit?usp=sharing"",""ขอนแก่น!J316"")"),0)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IFERROR(__xludf.DUMMYFUNCTION("IMPORTRANGE(""https://docs.google.com/spreadsheets/d/1XL5vhW3sbDhbH9Cz0tuDiY8C3ctxq1tqvaCgkFb8cCA/edit?usp=sharing"",""ขอนแก่น!I317"")"),114)</f>
        <v>114</v>
      </c>
      <c r="J422" s="401">
        <f ca="1">IFERROR(__xludf.DUMMYFUNCTION("IMPORTRANGE(""https://docs.google.com/spreadsheets/d/1XL5vhW3sbDhbH9Cz0tuDiY8C3ctxq1tqvaCgkFb8cCA/edit?usp=sharing"",""ขอนแก่น!J317"")"),0)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IFERROR(__xludf.DUMMYFUNCTION("IMPORTRANGE(""https://docs.google.com/spreadsheets/d/1XL5vhW3sbDhbH9Cz0tuDiY8C3ctxq1tqvaCgkFb8cCA/edit?usp=sharing"",""ขอนแก่น!I318"")"),38)</f>
        <v>38</v>
      </c>
      <c r="J423" s="402">
        <f ca="1">IFERROR(__xludf.DUMMYFUNCTION("IMPORTRANGE(""https://docs.google.com/spreadsheets/d/1XL5vhW3sbDhbH9Cz0tuDiY8C3ctxq1tqvaCgkFb8cCA/edit?usp=sharing"",""ขอนแก่น!J318"")"),0)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IFERROR(__xludf.DUMMYFUNCTION("IMPORTRANGE(""https://docs.google.com/spreadsheets/d/1XL5vhW3sbDhbH9Cz0tuDiY8C3ctxq1tqvaCgkFb8cCA/edit?usp=sharing"",""ขอนแก่น!I319"")"),38)</f>
        <v>38</v>
      </c>
      <c r="J424" s="402">
        <f ca="1">IFERROR(__xludf.DUMMYFUNCTION("IMPORTRANGE(""https://docs.google.com/spreadsheets/d/1XL5vhW3sbDhbH9Cz0tuDiY8C3ctxq1tqvaCgkFb8cCA/edit?usp=sharing"",""ขอนแก่น!J319"")"),0)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IFERROR(__xludf.DUMMYFUNCTION("IMPORTRANGE(""https://docs.google.com/spreadsheets/d/1XL5vhW3sbDhbH9Cz0tuDiY8C3ctxq1tqvaCgkFb8cCA/edit?usp=sharing"",""ขอนแก่น!I320"")"),38)</f>
        <v>38</v>
      </c>
      <c r="J425" s="402">
        <f ca="1">IFERROR(__xludf.DUMMYFUNCTION("IMPORTRANGE(""https://docs.google.com/spreadsheets/d/1XL5vhW3sbDhbH9Cz0tuDiY8C3ctxq1tqvaCgkFb8cCA/edit?usp=sharing"",""ขอนแก่น!J320"")"),0)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IFERROR(__xludf.DUMMYFUNCTION("IMPORTRANGE(""https://docs.google.com/spreadsheets/d/1XL5vhW3sbDhbH9Cz0tuDiY8C3ctxq1tqvaCgkFb8cCA/edit?usp=sharing"",""ขอนแก่น!I321"")"),10)</f>
        <v>10</v>
      </c>
      <c r="J426" s="400">
        <f ca="1">IFERROR(__xludf.DUMMYFUNCTION("IMPORTRANGE(""https://docs.google.com/spreadsheets/d/1XL5vhW3sbDhbH9Cz0tuDiY8C3ctxq1tqvaCgkFb8cCA/edit?usp=sharing"",""ขอนแก่น!J321"")"),0)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IFERROR(__xludf.DUMMYFUNCTION("IMPORTRANGE(""https://docs.google.com/spreadsheets/d/1XL5vhW3sbDhbH9Cz0tuDiY8C3ctxq1tqvaCgkFb8cCA/edit?usp=sharing"",""ขอนแก่น!I322"")"),30)</f>
        <v>30</v>
      </c>
      <c r="J427" s="401">
        <f ca="1">IFERROR(__xludf.DUMMYFUNCTION("IMPORTRANGE(""https://docs.google.com/spreadsheets/d/1XL5vhW3sbDhbH9Cz0tuDiY8C3ctxq1tqvaCgkFb8cCA/edit?usp=sharing"",""ขอนแก่น!J322"")"),0)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IFERROR(__xludf.DUMMYFUNCTION("IMPORTRANGE(""https://docs.google.com/spreadsheets/d/1XL5vhW3sbDhbH9Cz0tuDiY8C3ctxq1tqvaCgkFb8cCA/edit?usp=sharing"",""ขอนแก่น!I323"")"),10)</f>
        <v>10</v>
      </c>
      <c r="J428" s="402">
        <f ca="1">IFERROR(__xludf.DUMMYFUNCTION("IMPORTRANGE(""https://docs.google.com/spreadsheets/d/1XL5vhW3sbDhbH9Cz0tuDiY8C3ctxq1tqvaCgkFb8cCA/edit?usp=sharing"",""ขอนแก่น!J323"")"),0)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IFERROR(__xludf.DUMMYFUNCTION("IMPORTRANGE(""https://docs.google.com/spreadsheets/d/1XL5vhW3sbDhbH9Cz0tuDiY8C3ctxq1tqvaCgkFb8cCA/edit?usp=sharing"",""ขอนแก่น!I324"")"),10)</f>
        <v>10</v>
      </c>
      <c r="J429" s="402">
        <f ca="1">IFERROR(__xludf.DUMMYFUNCTION("IMPORTRANGE(""https://docs.google.com/spreadsheets/d/1XL5vhW3sbDhbH9Cz0tuDiY8C3ctxq1tqvaCgkFb8cCA/edit?usp=sharing"",""ขอนแก่น!J324"")"),0)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IFERROR(__xludf.DUMMYFUNCTION("IMPORTRANGE(""https://docs.google.com/spreadsheets/d/1XL5vhW3sbDhbH9Cz0tuDiY8C3ctxq1tqvaCgkFb8cCA/edit?usp=sharing"",""ขอนแก่น!I325"")"),58)</f>
        <v>58</v>
      </c>
      <c r="J430" s="400">
        <f ca="1">IFERROR(__xludf.DUMMYFUNCTION("IMPORTRANGE(""https://docs.google.com/spreadsheets/d/1XL5vhW3sbDhbH9Cz0tuDiY8C3ctxq1tqvaCgkFb8cCA/edit?usp=sharing"",""ขอนแก่น!J325"")"),0)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IFERROR(__xludf.DUMMYFUNCTION("IMPORTRANGE(""https://docs.google.com/spreadsheets/d/1XL5vhW3sbDhbH9Cz0tuDiY8C3ctxq1tqvaCgkFb8cCA/edit?usp=sharing"",""ขอนแก่น!I326"")"),20)</f>
        <v>20</v>
      </c>
      <c r="J431" s="402">
        <f ca="1">IFERROR(__xludf.DUMMYFUNCTION("IMPORTRANGE(""https://docs.google.com/spreadsheets/d/1XL5vhW3sbDhbH9Cz0tuDiY8C3ctxq1tqvaCgkFb8cCA/edit?usp=sharing"",""ขอนแก่น!J326"")"),0)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IFERROR(__xludf.DUMMYFUNCTION("IMPORTRANGE(""https://docs.google.com/spreadsheets/d/1XL5vhW3sbDhbH9Cz0tuDiY8C3ctxq1tqvaCgkFb8cCA/edit?usp=sharing"",""ขอนแก่น!I327"")"),38)</f>
        <v>38</v>
      </c>
      <c r="J432" s="402">
        <f ca="1">IFERROR(__xludf.DUMMYFUNCTION("IMPORTRANGE(""https://docs.google.com/spreadsheets/d/1XL5vhW3sbDhbH9Cz0tuDiY8C3ctxq1tqvaCgkFb8cCA/edit?usp=sharing"",""ขอนแก่น!J327"")"),0)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IFERROR(__xludf.DUMMYFUNCTION("IMPORTRANGE(""https://docs.google.com/spreadsheets/d/1XL5vhW3sbDhbH9Cz0tuDiY8C3ctxq1tqvaCgkFb8cCA/edit?usp=sharing"",""ขอนแก่น!J328"")"),0)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IFERROR(__xludf.DUMMYFUNCTION("IMPORTRANGE(""https://docs.google.com/spreadsheets/d/1XL5vhW3sbDhbH9Cz0tuDiY8C3ctxq1tqvaCgkFb8cCA/edit?usp=sharing"",""ขอนแก่น!J329"")"),0)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IFERROR(__xludf.DUMMYFUNCTION("IMPORTRANGE(""https://docs.google.com/spreadsheets/d/1XL5vhW3sbDhbH9Cz0tuDiY8C3ctxq1tqvaCgkFb8cCA/edit?usp=sharing"",""ขอนแก่น!I330"")"),40)</f>
        <v>40</v>
      </c>
      <c r="J435" s="418">
        <f ca="1">IFERROR(__xludf.DUMMYFUNCTION("IMPORTRANGE(""https://docs.google.com/spreadsheets/d/1XL5vhW3sbDhbH9Cz0tuDiY8C3ctxq1tqvaCgkFb8cCA/edit?usp=sharing"",""ขอนแก่น!J330"")"),0)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IFERROR(__xludf.DUMMYFUNCTION("IMPORTRANGE(""https://docs.google.com/spreadsheets/d/1XL5vhW3sbDhbH9Cz0tuDiY8C3ctxq1tqvaCgkFb8cCA/edit?usp=sharing"",""ขอนแก่น!L330"")"),139000)</f>
        <v>139000</v>
      </c>
      <c r="M435" s="420"/>
      <c r="N435" s="420">
        <f ca="1">IFERROR(__xludf.DUMMYFUNCTION("IMPORTRANGE(""https://docs.google.com/spreadsheets/d/1XL5vhW3sbDhbH9Cz0tuDiY8C3ctxq1tqvaCgkFb8cCA/edit?usp=sharing"",""ขอนแก่น!M330"")"),6193.68)</f>
        <v>6193.68</v>
      </c>
      <c r="O435" s="420">
        <f t="shared" ref="O435:O439" ca="1" si="114">+IF(L435&gt;0,N435*100/L435,0)</f>
        <v>4.4558848920863312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IFERROR(__xludf.DUMMYFUNCTION("IMPORTRANGE(""https://docs.google.com/spreadsheets/d/1XL5vhW3sbDhbH9Cz0tuDiY8C3ctxq1tqvaCgkFb8cCA/edit?usp=sharing"",""ขอนแก่น!L331"")"),0)</f>
        <v>0</v>
      </c>
      <c r="M436" s="172"/>
      <c r="N436" s="178">
        <f ca="1">IFERROR(__xludf.DUMMYFUNCTION("IMPORTRANGE(""https://docs.google.com/spreadsheets/d/1XL5vhW3sbDhbH9Cz0tuDiY8C3ctxq1tqvaCgkFb8cCA/edit?usp=sharing"",""ขอนแก่น!M331"")"),0)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IFERROR(__xludf.DUMMYFUNCTION("IMPORTRANGE(""https://docs.google.com/spreadsheets/d/1XL5vhW3sbDhbH9Cz0tuDiY8C3ctxq1tqvaCgkFb8cCA/edit?usp=sharing"",""ขอนแก่น!L332"")"),139000)</f>
        <v>139000</v>
      </c>
      <c r="M437" s="173"/>
      <c r="N437" s="178">
        <f ca="1">IFERROR(__xludf.DUMMYFUNCTION("IMPORTRANGE(""https://docs.google.com/spreadsheets/d/1XL5vhW3sbDhbH9Cz0tuDiY8C3ctxq1tqvaCgkFb8cCA/edit?usp=sharing"",""ขอนแก่น!M332"")"),6193.68)</f>
        <v>6193.68</v>
      </c>
      <c r="O437" s="178">
        <f t="shared" ca="1" si="114"/>
        <v>4.4558848920863312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IFERROR(__xludf.DUMMYFUNCTION("IMPORTRANGE(""https://docs.google.com/spreadsheets/d/1XL5vhW3sbDhbH9Cz0tuDiY8C3ctxq1tqvaCgkFb8cCA/edit?usp=sharing"",""ขอนแก่น!L333"")"),0)</f>
        <v>0</v>
      </c>
      <c r="M438" s="178"/>
      <c r="N438" s="178">
        <f ca="1">IFERROR(__xludf.DUMMYFUNCTION("IMPORTRANGE(""https://docs.google.com/spreadsheets/d/1XL5vhW3sbDhbH9Cz0tuDiY8C3ctxq1tqvaCgkFb8cCA/edit?usp=sharing"",""ขอนแก่น!M333"")"),0)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IFERROR(__xludf.DUMMYFUNCTION("IMPORTRANGE(""https://docs.google.com/spreadsheets/d/1XL5vhW3sbDhbH9Cz0tuDiY8C3ctxq1tqvaCgkFb8cCA/edit?usp=sharing"",""ขอนแก่น!L334"")"),139000)</f>
        <v>139000</v>
      </c>
      <c r="M439" s="178"/>
      <c r="N439" s="178">
        <f ca="1">IFERROR(__xludf.DUMMYFUNCTION("IMPORTRANGE(""https://docs.google.com/spreadsheets/d/1XL5vhW3sbDhbH9Cz0tuDiY8C3ctxq1tqvaCgkFb8cCA/edit?usp=sharing"",""ขอนแก่น!M334"")"),6193.68)</f>
        <v>6193.68</v>
      </c>
      <c r="O439" s="178">
        <f t="shared" ca="1" si="114"/>
        <v>4.4558848920863312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IFERROR(__xludf.DUMMYFUNCTION("IMPORTRANGE(""https://docs.google.com/spreadsheets/d/1XL5vhW3sbDhbH9Cz0tuDiY8C3ctxq1tqvaCgkFb8cCA/edit?usp=sharing"",""ขอนแก่น!M335"")"),0)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IFERROR(__xludf.DUMMYFUNCTION("IMPORTRANGE(""https://docs.google.com/spreadsheets/d/1XL5vhW3sbDhbH9Cz0tuDiY8C3ctxq1tqvaCgkFb8cCA/edit?usp=sharing"",""ขอนแก่น!M336"")"),0)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IFERROR(__xludf.DUMMYFUNCTION("IMPORTRANGE(""https://docs.google.com/spreadsheets/d/1XL5vhW3sbDhbH9Cz0tuDiY8C3ctxq1tqvaCgkFb8cCA/edit?usp=sharing"",""ขอนแก่น!M337"")"),0)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IFERROR(__xludf.DUMMYFUNCTION("IMPORTRANGE(""https://docs.google.com/spreadsheets/d/1XL5vhW3sbDhbH9Cz0tuDiY8C3ctxq1tqvaCgkFb8cCA/edit?usp=sharing"",""ขอนแก่น!M338"")"),6193.68)</f>
        <v>6193.68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IFERROR(__xludf.DUMMYFUNCTION("IMPORTRANGE(""https://docs.google.com/spreadsheets/d/1XL5vhW3sbDhbH9Cz0tuDiY8C3ctxq1tqvaCgkFb8cCA/edit?usp=sharing"",""ขอนแก่น!J340"")"),0)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IFERROR(__xludf.DUMMYFUNCTION("IMPORTRANGE(""https://docs.google.com/spreadsheets/d/1XL5vhW3sbDhbH9Cz0tuDiY8C3ctxq1tqvaCgkFb8cCA/edit?usp=sharing"",""ขอนแก่น!J341"")"),1)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IFERROR(__xludf.DUMMYFUNCTION("IMPORTRANGE(""https://docs.google.com/spreadsheets/d/1XL5vhW3sbDhbH9Cz0tuDiY8C3ctxq1tqvaCgkFb8cCA/edit?usp=sharing"",""ขอนแก่น!J342"")"),1)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IFERROR(__xludf.DUMMYFUNCTION("IMPORTRANGE(""https://docs.google.com/spreadsheets/d/1XL5vhW3sbDhbH9Cz0tuDiY8C3ctxq1tqvaCgkFb8cCA/edit?usp=sharing"",""ขอนแก่น!J343"")"),0)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IFERROR(__xludf.DUMMYFUNCTION("IMPORTRANGE(""https://docs.google.com/spreadsheets/d/1XL5vhW3sbDhbH9Cz0tuDiY8C3ctxq1tqvaCgkFb8cCA/edit?usp=sharing"",""ขอนแก่น!I344"")"),40)</f>
        <v>40</v>
      </c>
      <c r="J449" s="210">
        <f ca="1">IFERROR(__xludf.DUMMYFUNCTION("IMPORTRANGE(""https://docs.google.com/spreadsheets/d/1XL5vhW3sbDhbH9Cz0tuDiY8C3ctxq1tqvaCgkFb8cCA/edit?usp=sharing"",""ขอนแก่น!J344"")"),0)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IFERROR(__xludf.DUMMYFUNCTION("IMPORTRANGE(""https://docs.google.com/spreadsheets/d/1XL5vhW3sbDhbH9Cz0tuDiY8C3ctxq1tqvaCgkFb8cCA/edit?usp=sharing"",""ขอนแก่น!I345"")"),40)</f>
        <v>40</v>
      </c>
      <c r="J450" s="198">
        <f ca="1">IFERROR(__xludf.DUMMYFUNCTION("IMPORTRANGE(""https://docs.google.com/spreadsheets/d/1XL5vhW3sbDhbH9Cz0tuDiY8C3ctxq1tqvaCgkFb8cCA/edit?usp=sharing"",""ขอนแก่น!J345"")"),0)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IFERROR(__xludf.DUMMYFUNCTION("IMPORTRANGE(""https://docs.google.com/spreadsheets/d/1XL5vhW3sbDhbH9Cz0tuDiY8C3ctxq1tqvaCgkFb8cCA/edit?usp=sharing"",""ขอนแก่น!I346"")"),0)</f>
        <v>0</v>
      </c>
      <c r="J451" s="197">
        <f ca="1">IFERROR(__xludf.DUMMYFUNCTION("IMPORTRANGE(""https://docs.google.com/spreadsheets/d/1XL5vhW3sbDhbH9Cz0tuDiY8C3ctxq1tqvaCgkFb8cCA/edit?usp=sharing"",""ขอนแก่น!J346"")"),0)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IFERROR(__xludf.DUMMYFUNCTION("IMPORTRANGE(""https://docs.google.com/spreadsheets/d/1XL5vhW3sbDhbH9Cz0tuDiY8C3ctxq1tqvaCgkFb8cCA/edit?usp=sharing"",""ขอนแก่น!I347"")"),0)</f>
        <v>0</v>
      </c>
      <c r="J452" s="197">
        <f ca="1">IFERROR(__xludf.DUMMYFUNCTION("IMPORTRANGE(""https://docs.google.com/spreadsheets/d/1XL5vhW3sbDhbH9Cz0tuDiY8C3ctxq1tqvaCgkFb8cCA/edit?usp=sharing"",""ขอนแก่น!J347"")"),0)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IFERROR(__xludf.DUMMYFUNCTION("IMPORTRANGE(""https://docs.google.com/spreadsheets/d/1XL5vhW3sbDhbH9Cz0tuDiY8C3ctxq1tqvaCgkFb8cCA/edit?usp=sharing"",""ขอนแก่น!J348"")"),0)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IFERROR(__xludf.DUMMYFUNCTION("IMPORTRANGE(""https://docs.google.com/spreadsheets/d/1XL5vhW3sbDhbH9Cz0tuDiY8C3ctxq1tqvaCgkFb8cCA/edit?usp=sharing"",""ขอนแก่น!J349"")"),0)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IFERROR(__xludf.DUMMYFUNCTION("IMPORTRANGE(""https://docs.google.com/spreadsheets/d/1XL5vhW3sbDhbH9Cz0tuDiY8C3ctxq1tqvaCgkFb8cCA/edit?usp=sharing"",""ขอนแก่น!I350"")"),59181)</f>
        <v>59181</v>
      </c>
      <c r="J455" s="379">
        <f ca="1">IFERROR(__xludf.DUMMYFUNCTION("IMPORTRANGE(""https://docs.google.com/spreadsheets/d/1XL5vhW3sbDhbH9Cz0tuDiY8C3ctxq1tqvaCgkFb8cCA/edit?usp=sharing"",""ขอนแก่น!J350"")"),0)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IFERROR(__xludf.DUMMYFUNCTION("IMPORTRANGE(""https://docs.google.com/spreadsheets/d/1XL5vhW3sbDhbH9Cz0tuDiY8C3ctxq1tqvaCgkFb8cCA/edit?usp=sharing"",""ขอนแก่น!L350"")"),597051)</f>
        <v>597051</v>
      </c>
      <c r="M455" s="381"/>
      <c r="N455" s="381">
        <f ca="1">IFERROR(__xludf.DUMMYFUNCTION("IMPORTRANGE(""https://docs.google.com/spreadsheets/d/1XL5vhW3sbDhbH9Cz0tuDiY8C3ctxq1tqvaCgkFb8cCA/edit?usp=sharing"",""ขอนแก่น!M350"")"),109585)</f>
        <v>109585</v>
      </c>
      <c r="O455" s="381">
        <f t="shared" ref="O455:O459" ca="1" si="116">+IF(L455&gt;0,N455*100/L455,0)</f>
        <v>18.354378436682964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IFERROR(__xludf.DUMMYFUNCTION("IMPORTRANGE(""https://docs.google.com/spreadsheets/d/1XL5vhW3sbDhbH9Cz0tuDiY8C3ctxq1tqvaCgkFb8cCA/edit?usp=sharing"",""ขอนแก่น!L351"")"),0)</f>
        <v>0</v>
      </c>
      <c r="M456" s="172"/>
      <c r="N456" s="178">
        <f ca="1">IFERROR(__xludf.DUMMYFUNCTION("IMPORTRANGE(""https://docs.google.com/spreadsheets/d/1XL5vhW3sbDhbH9Cz0tuDiY8C3ctxq1tqvaCgkFb8cCA/edit?usp=sharing"",""ขอนแก่น!M351"")"),0)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IFERROR(__xludf.DUMMYFUNCTION("IMPORTRANGE(""https://docs.google.com/spreadsheets/d/1XL5vhW3sbDhbH9Cz0tuDiY8C3ctxq1tqvaCgkFb8cCA/edit?usp=sharing"",""ขอนแก่น!L352"")"),597051)</f>
        <v>597051</v>
      </c>
      <c r="M457" s="173"/>
      <c r="N457" s="178">
        <f ca="1">IFERROR(__xludf.DUMMYFUNCTION("IMPORTRANGE(""https://docs.google.com/spreadsheets/d/1XL5vhW3sbDhbH9Cz0tuDiY8C3ctxq1tqvaCgkFb8cCA/edit?usp=sharing"",""ขอนแก่น!M352"")"),109585)</f>
        <v>109585</v>
      </c>
      <c r="O457" s="178">
        <f t="shared" ca="1" si="116"/>
        <v>18.354378436682964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IFERROR(__xludf.DUMMYFUNCTION("IMPORTRANGE(""https://docs.google.com/spreadsheets/d/1XL5vhW3sbDhbH9Cz0tuDiY8C3ctxq1tqvaCgkFb8cCA/edit?usp=sharing"",""ขอนแก่น!L353"")"),0)</f>
        <v>0</v>
      </c>
      <c r="M458" s="178"/>
      <c r="N458" s="178">
        <f ca="1">IFERROR(__xludf.DUMMYFUNCTION("IMPORTRANGE(""https://docs.google.com/spreadsheets/d/1XL5vhW3sbDhbH9Cz0tuDiY8C3ctxq1tqvaCgkFb8cCA/edit?usp=sharing"",""ขอนแก่น!M353"")"),0)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IFERROR(__xludf.DUMMYFUNCTION("IMPORTRANGE(""https://docs.google.com/spreadsheets/d/1XL5vhW3sbDhbH9Cz0tuDiY8C3ctxq1tqvaCgkFb8cCA/edit?usp=sharing"",""ขอนแก่น!L354"")"),597051)</f>
        <v>597051</v>
      </c>
      <c r="M459" s="178"/>
      <c r="N459" s="178">
        <f ca="1">IFERROR(__xludf.DUMMYFUNCTION("IMPORTRANGE(""https://docs.google.com/spreadsheets/d/1XL5vhW3sbDhbH9Cz0tuDiY8C3ctxq1tqvaCgkFb8cCA/edit?usp=sharing"",""ขอนแก่น!M354"")"),109585)</f>
        <v>109585</v>
      </c>
      <c r="O459" s="178">
        <f t="shared" ca="1" si="116"/>
        <v>18.354378436682964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IFERROR(__xludf.DUMMYFUNCTION("IMPORTRANGE(""https://docs.google.com/spreadsheets/d/1XL5vhW3sbDhbH9Cz0tuDiY8C3ctxq1tqvaCgkFb8cCA/edit?usp=sharing"",""ขอนแก่น!M355"")"),0)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IFERROR(__xludf.DUMMYFUNCTION("IMPORTRANGE(""https://docs.google.com/spreadsheets/d/1XL5vhW3sbDhbH9Cz0tuDiY8C3ctxq1tqvaCgkFb8cCA/edit?usp=sharing"",""ขอนแก่น!M356"")"),0)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IFERROR(__xludf.DUMMYFUNCTION("IMPORTRANGE(""https://docs.google.com/spreadsheets/d/1XL5vhW3sbDhbH9Cz0tuDiY8C3ctxq1tqvaCgkFb8cCA/edit?usp=sharing"",""ขอนแก่น!M357"")"),33000)</f>
        <v>33000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IFERROR(__xludf.DUMMYFUNCTION("IMPORTRANGE(""https://docs.google.com/spreadsheets/d/1XL5vhW3sbDhbH9Cz0tuDiY8C3ctxq1tqvaCgkFb8cCA/edit?usp=sharing"",""ขอนแก่น!M358"")"),76585)</f>
        <v>76585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IFERROR(__xludf.DUMMYFUNCTION("IMPORTRANGE(""https://docs.google.com/spreadsheets/d/1XL5vhW3sbDhbH9Cz0tuDiY8C3ctxq1tqvaCgkFb8cCA/edit?usp=sharing"",""ขอนแก่น!I359"")"),59181)</f>
        <v>59181</v>
      </c>
      <c r="J464" s="276">
        <f ca="1">IFERROR(__xludf.DUMMYFUNCTION("IMPORTRANGE(""https://docs.google.com/spreadsheets/d/1XL5vhW3sbDhbH9Cz0tuDiY8C3ctxq1tqvaCgkFb8cCA/edit?usp=sharing"",""ขอนแก่น!J359"")"),0)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IFERROR(__xludf.DUMMYFUNCTION("IMPORTRANGE(""https://docs.google.com/spreadsheets/d/1XL5vhW3sbDhbH9Cz0tuDiY8C3ctxq1tqvaCgkFb8cCA/edit?usp=sharing"",""ขอนแก่น!I360"")"),59181)</f>
        <v>59181</v>
      </c>
      <c r="J465" s="428">
        <f ca="1">IFERROR(__xludf.DUMMYFUNCTION("IMPORTRANGE(""https://docs.google.com/spreadsheets/d/1XL5vhW3sbDhbH9Cz0tuDiY8C3ctxq1tqvaCgkFb8cCA/edit?usp=sharing"",""ขอนแก่น!J360"")"),36475)</f>
        <v>36475</v>
      </c>
      <c r="K465" s="211">
        <f t="shared" ca="1" si="117"/>
        <v>61.632956523208463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IFERROR(__xludf.DUMMYFUNCTION("IMPORTRANGE(""https://docs.google.com/spreadsheets/d/1XL5vhW3sbDhbH9Cz0tuDiY8C3ctxq1tqvaCgkFb8cCA/edit?usp=sharing"",""ขอนแก่น!I361"")"),6562)</f>
        <v>6562</v>
      </c>
      <c r="J466" s="428">
        <f ca="1">IFERROR(__xludf.DUMMYFUNCTION("IMPORTRANGE(""https://docs.google.com/spreadsheets/d/1XL5vhW3sbDhbH9Cz0tuDiY8C3ctxq1tqvaCgkFb8cCA/edit?usp=sharing"",""ขอนแก่น!J361"")"),3962)</f>
        <v>3962</v>
      </c>
      <c r="K466" s="211">
        <f t="shared" ca="1" si="117"/>
        <v>60.377933556842429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IFERROR(__xludf.DUMMYFUNCTION("IMPORTRANGE(""https://docs.google.com/spreadsheets/d/1XL5vhW3sbDhbH9Cz0tuDiY8C3ctxq1tqvaCgkFb8cCA/edit?usp=sharing"",""ขอนแก่น!I362"")"),0)</f>
        <v>0</v>
      </c>
      <c r="J467" s="198">
        <f ca="1">IFERROR(__xludf.DUMMYFUNCTION("IMPORTRANGE(""https://docs.google.com/spreadsheets/d/1XL5vhW3sbDhbH9Cz0tuDiY8C3ctxq1tqvaCgkFb8cCA/edit?usp=sharing"",""ขอนแก่น!J362"")"),31150)</f>
        <v>31150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IFERROR(__xludf.DUMMYFUNCTION("IMPORTRANGE(""https://docs.google.com/spreadsheets/d/1XL5vhW3sbDhbH9Cz0tuDiY8C3ctxq1tqvaCgkFb8cCA/edit?usp=sharing"",""ขอนแก่น!I363"")"),0)</f>
        <v>0</v>
      </c>
      <c r="J468" s="198">
        <f ca="1">IFERROR(__xludf.DUMMYFUNCTION("IMPORTRANGE(""https://docs.google.com/spreadsheets/d/1XL5vhW3sbDhbH9Cz0tuDiY8C3ctxq1tqvaCgkFb8cCA/edit?usp=sharing"",""ขอนแก่น!J363"")"),3412)</f>
        <v>3412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IFERROR(__xludf.DUMMYFUNCTION("IMPORTRANGE(""https://docs.google.com/spreadsheets/d/1XL5vhW3sbDhbH9Cz0tuDiY8C3ctxq1tqvaCgkFb8cCA/edit?usp=sharing"",""ขอนแก่น!I364"")"),0)</f>
        <v>0</v>
      </c>
      <c r="J469" s="198">
        <f ca="1">IFERROR(__xludf.DUMMYFUNCTION("IMPORTRANGE(""https://docs.google.com/spreadsheets/d/1XL5vhW3sbDhbH9Cz0tuDiY8C3ctxq1tqvaCgkFb8cCA/edit?usp=sharing"",""ขอนแก่น!J364"")"),3985)</f>
        <v>3985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IFERROR(__xludf.DUMMYFUNCTION("IMPORTRANGE(""https://docs.google.com/spreadsheets/d/1XL5vhW3sbDhbH9Cz0tuDiY8C3ctxq1tqvaCgkFb8cCA/edit?usp=sharing"",""ขอนแก่น!I365"")"),0)</f>
        <v>0</v>
      </c>
      <c r="J470" s="198">
        <f ca="1">IFERROR(__xludf.DUMMYFUNCTION("IMPORTRANGE(""https://docs.google.com/spreadsheets/d/1XL5vhW3sbDhbH9Cz0tuDiY8C3ctxq1tqvaCgkFb8cCA/edit?usp=sharing"",""ขอนแก่น!J365"")"),425)</f>
        <v>425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IFERROR(__xludf.DUMMYFUNCTION("IMPORTRANGE(""https://docs.google.com/spreadsheets/d/1XL5vhW3sbDhbH9Cz0tuDiY8C3ctxq1tqvaCgkFb8cCA/edit?usp=sharing"",""ขอนแก่น!I366"")"),0)</f>
        <v>0</v>
      </c>
      <c r="J471" s="198">
        <f ca="1">IFERROR(__xludf.DUMMYFUNCTION("IMPORTRANGE(""https://docs.google.com/spreadsheets/d/1XL5vhW3sbDhbH9Cz0tuDiY8C3ctxq1tqvaCgkFb8cCA/edit?usp=sharing"",""ขอนแก่น!J366"")"),1340)</f>
        <v>1340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IFERROR(__xludf.DUMMYFUNCTION("IMPORTRANGE(""https://docs.google.com/spreadsheets/d/1XL5vhW3sbDhbH9Cz0tuDiY8C3ctxq1tqvaCgkFb8cCA/edit?usp=sharing"",""ขอนแก่น!I367"")"),0)</f>
        <v>0</v>
      </c>
      <c r="J472" s="198">
        <f ca="1">IFERROR(__xludf.DUMMYFUNCTION("IMPORTRANGE(""https://docs.google.com/spreadsheets/d/1XL5vhW3sbDhbH9Cz0tuDiY8C3ctxq1tqvaCgkFb8cCA/edit?usp=sharing"",""ขอนแก่น!J367"")"),125)</f>
        <v>125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IFERROR(__xludf.DUMMYFUNCTION("IMPORTRANGE(""https://docs.google.com/spreadsheets/d/1XL5vhW3sbDhbH9Cz0tuDiY8C3ctxq1tqvaCgkFb8cCA/edit?usp=sharing"",""ขอนแก่น!I368"")"),59181)</f>
        <v>59181</v>
      </c>
      <c r="J473" s="428">
        <f ca="1">IFERROR(__xludf.DUMMYFUNCTION("IMPORTRANGE(""https://docs.google.com/spreadsheets/d/1XL5vhW3sbDhbH9Cz0tuDiY8C3ctxq1tqvaCgkFb8cCA/edit?usp=sharing"",""ขอนแก่น!J368"")"),0)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IFERROR(__xludf.DUMMYFUNCTION("IMPORTRANGE(""https://docs.google.com/spreadsheets/d/1XL5vhW3sbDhbH9Cz0tuDiY8C3ctxq1tqvaCgkFb8cCA/edit?usp=sharing"",""ขอนแก่น!I369"")"),6562)</f>
        <v>6562</v>
      </c>
      <c r="J474" s="428">
        <f ca="1">IFERROR(__xludf.DUMMYFUNCTION("IMPORTRANGE(""https://docs.google.com/spreadsheets/d/1XL5vhW3sbDhbH9Cz0tuDiY8C3ctxq1tqvaCgkFb8cCA/edit?usp=sharing"",""ขอนแก่น!J369"")"),0)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IFERROR(__xludf.DUMMYFUNCTION("IMPORTRANGE(""https://docs.google.com/spreadsheets/d/1XL5vhW3sbDhbH9Cz0tuDiY8C3ctxq1tqvaCgkFb8cCA/edit?usp=sharing"",""ขอนแก่น!I370"")"),0)</f>
        <v>0</v>
      </c>
      <c r="J475" s="198">
        <f ca="1">IFERROR(__xludf.DUMMYFUNCTION("IMPORTRANGE(""https://docs.google.com/spreadsheets/d/1XL5vhW3sbDhbH9Cz0tuDiY8C3ctxq1tqvaCgkFb8cCA/edit?usp=sharing"",""ขอนแก่น!J370"")"),0)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IFERROR(__xludf.DUMMYFUNCTION("IMPORTRANGE(""https://docs.google.com/spreadsheets/d/1XL5vhW3sbDhbH9Cz0tuDiY8C3ctxq1tqvaCgkFb8cCA/edit?usp=sharing"",""ขอนแก่น!I371"")"),0)</f>
        <v>0</v>
      </c>
      <c r="J476" s="198">
        <f ca="1">IFERROR(__xludf.DUMMYFUNCTION("IMPORTRANGE(""https://docs.google.com/spreadsheets/d/1XL5vhW3sbDhbH9Cz0tuDiY8C3ctxq1tqvaCgkFb8cCA/edit?usp=sharing"",""ขอนแก่น!J371"")"),0)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IFERROR(__xludf.DUMMYFUNCTION("IMPORTRANGE(""https://docs.google.com/spreadsheets/d/1XL5vhW3sbDhbH9Cz0tuDiY8C3ctxq1tqvaCgkFb8cCA/edit?usp=sharing"",""ขอนแก่น!I372"")"),0)</f>
        <v>0</v>
      </c>
      <c r="J477" s="198">
        <f ca="1">IFERROR(__xludf.DUMMYFUNCTION("IMPORTRANGE(""https://docs.google.com/spreadsheets/d/1XL5vhW3sbDhbH9Cz0tuDiY8C3ctxq1tqvaCgkFb8cCA/edit?usp=sharing"",""ขอนแก่น!J372"")"),0)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IFERROR(__xludf.DUMMYFUNCTION("IMPORTRANGE(""https://docs.google.com/spreadsheets/d/1XL5vhW3sbDhbH9Cz0tuDiY8C3ctxq1tqvaCgkFb8cCA/edit?usp=sharing"",""ขอนแก่น!I373"")"),0)</f>
        <v>0</v>
      </c>
      <c r="J478" s="198">
        <f ca="1">IFERROR(__xludf.DUMMYFUNCTION("IMPORTRANGE(""https://docs.google.com/spreadsheets/d/1XL5vhW3sbDhbH9Cz0tuDiY8C3ctxq1tqvaCgkFb8cCA/edit?usp=sharing"",""ขอนแก่น!J373"")"),0)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IFERROR(__xludf.DUMMYFUNCTION("IMPORTRANGE(""https://docs.google.com/spreadsheets/d/1XL5vhW3sbDhbH9Cz0tuDiY8C3ctxq1tqvaCgkFb8cCA/edit?usp=sharing"",""ขอนแก่น!I374"")"),0)</f>
        <v>0</v>
      </c>
      <c r="J479" s="198">
        <f ca="1">IFERROR(__xludf.DUMMYFUNCTION("IMPORTRANGE(""https://docs.google.com/spreadsheets/d/1XL5vhW3sbDhbH9Cz0tuDiY8C3ctxq1tqvaCgkFb8cCA/edit?usp=sharing"",""ขอนแก่น!J374"")"),0)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IFERROR(__xludf.DUMMYFUNCTION("IMPORTRANGE(""https://docs.google.com/spreadsheets/d/1XL5vhW3sbDhbH9Cz0tuDiY8C3ctxq1tqvaCgkFb8cCA/edit?usp=sharing"",""ขอนแก่น!I375"")"),0)</f>
        <v>0</v>
      </c>
      <c r="J480" s="198">
        <f ca="1">IFERROR(__xludf.DUMMYFUNCTION("IMPORTRANGE(""https://docs.google.com/spreadsheets/d/1XL5vhW3sbDhbH9Cz0tuDiY8C3ctxq1tqvaCgkFb8cCA/edit?usp=sharing"",""ขอนแก่น!J375"")"),0)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IFERROR(__xludf.DUMMYFUNCTION("IMPORTRANGE(""https://docs.google.com/spreadsheets/d/1XL5vhW3sbDhbH9Cz0tuDiY8C3ctxq1tqvaCgkFb8cCA/edit?usp=sharing"",""ขอนแก่น!I376"")"),59181)</f>
        <v>59181</v>
      </c>
      <c r="J481" s="428">
        <f ca="1">IFERROR(__xludf.DUMMYFUNCTION("IMPORTRANGE(""https://docs.google.com/spreadsheets/d/1XL5vhW3sbDhbH9Cz0tuDiY8C3ctxq1tqvaCgkFb8cCA/edit?usp=sharing"",""ขอนแก่น!J376"")"),0)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IFERROR(__xludf.DUMMYFUNCTION("IMPORTRANGE(""https://docs.google.com/spreadsheets/d/1XL5vhW3sbDhbH9Cz0tuDiY8C3ctxq1tqvaCgkFb8cCA/edit?usp=sharing"",""ขอนแก่น!I377"")"),6562)</f>
        <v>6562</v>
      </c>
      <c r="J482" s="428">
        <f ca="1">IFERROR(__xludf.DUMMYFUNCTION("IMPORTRANGE(""https://docs.google.com/spreadsheets/d/1XL5vhW3sbDhbH9Cz0tuDiY8C3ctxq1tqvaCgkFb8cCA/edit?usp=sharing"",""ขอนแก่น!J377"")"),0)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IFERROR(__xludf.DUMMYFUNCTION("IMPORTRANGE(""https://docs.google.com/spreadsheets/d/1XL5vhW3sbDhbH9Cz0tuDiY8C3ctxq1tqvaCgkFb8cCA/edit?usp=sharing"",""ขอนแก่น!I378"")"),0)</f>
        <v>0</v>
      </c>
      <c r="J483" s="198">
        <f ca="1">IFERROR(__xludf.DUMMYFUNCTION("IMPORTRANGE(""https://docs.google.com/spreadsheets/d/1XL5vhW3sbDhbH9Cz0tuDiY8C3ctxq1tqvaCgkFb8cCA/edit?usp=sharing"",""ขอนแก่น!J378"")"),0)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IFERROR(__xludf.DUMMYFUNCTION("IMPORTRANGE(""https://docs.google.com/spreadsheets/d/1XL5vhW3sbDhbH9Cz0tuDiY8C3ctxq1tqvaCgkFb8cCA/edit?usp=sharing"",""ขอนแก่น!I379"")"),0)</f>
        <v>0</v>
      </c>
      <c r="J484" s="198">
        <f ca="1">IFERROR(__xludf.DUMMYFUNCTION("IMPORTRANGE(""https://docs.google.com/spreadsheets/d/1XL5vhW3sbDhbH9Cz0tuDiY8C3ctxq1tqvaCgkFb8cCA/edit?usp=sharing"",""ขอนแก่น!J379"")"),0)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IFERROR(__xludf.DUMMYFUNCTION("IMPORTRANGE(""https://docs.google.com/spreadsheets/d/1XL5vhW3sbDhbH9Cz0tuDiY8C3ctxq1tqvaCgkFb8cCA/edit?usp=sharing"",""ขอนแก่น!I380"")"),0)</f>
        <v>0</v>
      </c>
      <c r="J485" s="198">
        <f ca="1">IFERROR(__xludf.DUMMYFUNCTION("IMPORTRANGE(""https://docs.google.com/spreadsheets/d/1XL5vhW3sbDhbH9Cz0tuDiY8C3ctxq1tqvaCgkFb8cCA/edit?usp=sharing"",""ขอนแก่น!J380"")"),0)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IFERROR(__xludf.DUMMYFUNCTION("IMPORTRANGE(""https://docs.google.com/spreadsheets/d/1XL5vhW3sbDhbH9Cz0tuDiY8C3ctxq1tqvaCgkFb8cCA/edit?usp=sharing"",""ขอนแก่น!I381"")"),0)</f>
        <v>0</v>
      </c>
      <c r="J486" s="198">
        <f ca="1">IFERROR(__xludf.DUMMYFUNCTION("IMPORTRANGE(""https://docs.google.com/spreadsheets/d/1XL5vhW3sbDhbH9Cz0tuDiY8C3ctxq1tqvaCgkFb8cCA/edit?usp=sharing"",""ขอนแก่น!J381"")"),0)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IFERROR(__xludf.DUMMYFUNCTION("IMPORTRANGE(""https://docs.google.com/spreadsheets/d/1XL5vhW3sbDhbH9Cz0tuDiY8C3ctxq1tqvaCgkFb8cCA/edit?usp=sharing"",""ขอนแก่น!I382"")"),0)</f>
        <v>0</v>
      </c>
      <c r="J487" s="428">
        <f ca="1">IFERROR(__xludf.DUMMYFUNCTION("IMPORTRANGE(""https://docs.google.com/spreadsheets/d/1XL5vhW3sbDhbH9Cz0tuDiY8C3ctxq1tqvaCgkFb8cCA/edit?usp=sharing"",""ขอนแก่น!J382"")"),0)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IFERROR(__xludf.DUMMYFUNCTION("IMPORTRANGE(""https://docs.google.com/spreadsheets/d/1XL5vhW3sbDhbH9Cz0tuDiY8C3ctxq1tqvaCgkFb8cCA/edit?usp=sharing"",""ขอนแก่น!I383"")"),0)</f>
        <v>0</v>
      </c>
      <c r="J488" s="428">
        <f ca="1">IFERROR(__xludf.DUMMYFUNCTION("IMPORTRANGE(""https://docs.google.com/spreadsheets/d/1XL5vhW3sbDhbH9Cz0tuDiY8C3ctxq1tqvaCgkFb8cCA/edit?usp=sharing"",""ขอนแก่น!J383"")"),0)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IFERROR(__xludf.DUMMYFUNCTION("IMPORTRANGE(""https://docs.google.com/spreadsheets/d/1XL5vhW3sbDhbH9Cz0tuDiY8C3ctxq1tqvaCgkFb8cCA/edit?usp=sharing"",""ขอนแก่น!I384"")"),0)</f>
        <v>0</v>
      </c>
      <c r="J489" s="198">
        <f ca="1">IFERROR(__xludf.DUMMYFUNCTION("IMPORTRANGE(""https://docs.google.com/spreadsheets/d/1XL5vhW3sbDhbH9Cz0tuDiY8C3ctxq1tqvaCgkFb8cCA/edit?usp=sharing"",""ขอนแก่น!J384"")"),0)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IFERROR(__xludf.DUMMYFUNCTION("IMPORTRANGE(""https://docs.google.com/spreadsheets/d/1XL5vhW3sbDhbH9Cz0tuDiY8C3ctxq1tqvaCgkFb8cCA/edit?usp=sharing"",""ขอนแก่น!I385"")"),0)</f>
        <v>0</v>
      </c>
      <c r="J490" s="198">
        <f ca="1">IFERROR(__xludf.DUMMYFUNCTION("IMPORTRANGE(""https://docs.google.com/spreadsheets/d/1XL5vhW3sbDhbH9Cz0tuDiY8C3ctxq1tqvaCgkFb8cCA/edit?usp=sharing"",""ขอนแก่น!J385"")"),0)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IFERROR(__xludf.DUMMYFUNCTION("IMPORTRANGE(""https://docs.google.com/spreadsheets/d/1XL5vhW3sbDhbH9Cz0tuDiY8C3ctxq1tqvaCgkFb8cCA/edit?usp=sharing"",""ขอนแก่น!I386"")"),0)</f>
        <v>0</v>
      </c>
      <c r="J491" s="198">
        <f ca="1">IFERROR(__xludf.DUMMYFUNCTION("IMPORTRANGE(""https://docs.google.com/spreadsheets/d/1XL5vhW3sbDhbH9Cz0tuDiY8C3ctxq1tqvaCgkFb8cCA/edit?usp=sharing"",""ขอนแก่น!J386"")"),0)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IFERROR(__xludf.DUMMYFUNCTION("IMPORTRANGE(""https://docs.google.com/spreadsheets/d/1XL5vhW3sbDhbH9Cz0tuDiY8C3ctxq1tqvaCgkFb8cCA/edit?usp=sharing"",""ขอนแก่น!I387"")"),0)</f>
        <v>0</v>
      </c>
      <c r="J492" s="198">
        <f ca="1">IFERROR(__xludf.DUMMYFUNCTION("IMPORTRANGE(""https://docs.google.com/spreadsheets/d/1XL5vhW3sbDhbH9Cz0tuDiY8C3ctxq1tqvaCgkFb8cCA/edit?usp=sharing"",""ขอนแก่น!J387"")"),0)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IFERROR(__xludf.DUMMYFUNCTION("IMPORTRANGE(""https://docs.google.com/spreadsheets/d/1XL5vhW3sbDhbH9Cz0tuDiY8C3ctxq1tqvaCgkFb8cCA/edit?usp=sharing"",""ขอนแก่น!I388"")"),0)</f>
        <v>0</v>
      </c>
      <c r="J493" s="198">
        <f ca="1">IFERROR(__xludf.DUMMYFUNCTION("IMPORTRANGE(""https://docs.google.com/spreadsheets/d/1XL5vhW3sbDhbH9Cz0tuDiY8C3ctxq1tqvaCgkFb8cCA/edit?usp=sharing"",""ขอนแก่น!J388"")"),0)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IFERROR(__xludf.DUMMYFUNCTION("IMPORTRANGE(""https://docs.google.com/spreadsheets/d/1XL5vhW3sbDhbH9Cz0tuDiY8C3ctxq1tqvaCgkFb8cCA/edit?usp=sharing"",""ขอนแก่น!I389"")"),0)</f>
        <v>0</v>
      </c>
      <c r="J494" s="444">
        <f ca="1">IFERROR(__xludf.DUMMYFUNCTION("IMPORTRANGE(""https://docs.google.com/spreadsheets/d/1XL5vhW3sbDhbH9Cz0tuDiY8C3ctxq1tqvaCgkFb8cCA/edit?usp=sharing"",""ขอนแก่น!J389"")"),0)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IFERROR(__xludf.DUMMYFUNCTION("IMPORTRANGE(""https://docs.google.com/spreadsheets/d/1XL5vhW3sbDhbH9Cz0tuDiY8C3ctxq1tqvaCgkFb8cCA/edit?usp=sharing"",""ขอนแก่น!I390"")"),0)</f>
        <v>0</v>
      </c>
      <c r="J495" s="444">
        <f ca="1">IFERROR(__xludf.DUMMYFUNCTION("IMPORTRANGE(""https://docs.google.com/spreadsheets/d/1XL5vhW3sbDhbH9Cz0tuDiY8C3ctxq1tqvaCgkFb8cCA/edit?usp=sharing"",""ขอนแก่น!J390"")"),0)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IFERROR(__xludf.DUMMYFUNCTION("IMPORTRANGE(""https://docs.google.com/spreadsheets/d/1XL5vhW3sbDhbH9Cz0tuDiY8C3ctxq1tqvaCgkFb8cCA/edit?usp=sharing"",""ขอนแก่น!I391"")"),0)</f>
        <v>0</v>
      </c>
      <c r="J496" s="444">
        <f ca="1">IFERROR(__xludf.DUMMYFUNCTION("IMPORTRANGE(""https://docs.google.com/spreadsheets/d/1XL5vhW3sbDhbH9Cz0tuDiY8C3ctxq1tqvaCgkFb8cCA/edit?usp=sharing"",""ขอนแก่น!J391"")"),0)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IFERROR(__xludf.DUMMYFUNCTION("IMPORTRANGE(""https://docs.google.com/spreadsheets/d/1XL5vhW3sbDhbH9Cz0tuDiY8C3ctxq1tqvaCgkFb8cCA/edit?usp=sharing"",""ขอนแก่น!I392"")"),349)</f>
        <v>349</v>
      </c>
      <c r="J497" s="451">
        <f ca="1">IFERROR(__xludf.DUMMYFUNCTION("IMPORTRANGE(""https://docs.google.com/spreadsheets/d/1XL5vhW3sbDhbH9Cz0tuDiY8C3ctxq1tqvaCgkFb8cCA/edit?usp=sharing"",""ขอนแก่น!J392"")"),196)</f>
        <v>196</v>
      </c>
      <c r="K497" s="452">
        <f t="shared" ca="1" si="117"/>
        <v>56.160458452722061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IFERROR(__xludf.DUMMYFUNCTION("IMPORTRANGE(""https://docs.google.com/spreadsheets/d/1XL5vhW3sbDhbH9Cz0tuDiY8C3ctxq1tqvaCgkFb8cCA/edit?usp=sharing"",""ขอนแก่น!I393"")"),349)</f>
        <v>349</v>
      </c>
      <c r="J498" s="428">
        <f ca="1">IFERROR(__xludf.DUMMYFUNCTION("IMPORTRANGE(""https://docs.google.com/spreadsheets/d/1XL5vhW3sbDhbH9Cz0tuDiY8C3ctxq1tqvaCgkFb8cCA/edit?usp=sharing"",""ขอนแก่น!J393"")"),196)</f>
        <v>196</v>
      </c>
      <c r="K498" s="171">
        <f t="shared" ca="1" si="117"/>
        <v>56.160458452722061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IFERROR(__xludf.DUMMYFUNCTION("IMPORTRANGE(""https://docs.google.com/spreadsheets/d/1XL5vhW3sbDhbH9Cz0tuDiY8C3ctxq1tqvaCgkFb8cCA/edit?usp=sharing"",""ขอนแก่น!I394"")"),32)</f>
        <v>32</v>
      </c>
      <c r="J499" s="428">
        <f ca="1">IFERROR(__xludf.DUMMYFUNCTION("IMPORTRANGE(""https://docs.google.com/spreadsheets/d/1XL5vhW3sbDhbH9Cz0tuDiY8C3ctxq1tqvaCgkFb8cCA/edit?usp=sharing"",""ขอนแก่น!J394"")"),21)</f>
        <v>21</v>
      </c>
      <c r="K499" s="211">
        <f t="shared" ca="1" si="117"/>
        <v>65.625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IFERROR(__xludf.DUMMYFUNCTION("IMPORTRANGE(""https://docs.google.com/spreadsheets/d/1XL5vhW3sbDhbH9Cz0tuDiY8C3ctxq1tqvaCgkFb8cCA/edit?usp=sharing"",""ขอนแก่น!I395"")"),0)</f>
        <v>0</v>
      </c>
      <c r="J500" s="170">
        <f ca="1">IFERROR(__xludf.DUMMYFUNCTION("IMPORTRANGE(""https://docs.google.com/spreadsheets/d/1XL5vhW3sbDhbH9Cz0tuDiY8C3ctxq1tqvaCgkFb8cCA/edit?usp=sharing"",""ขอนแก่น!J395"")"),194)</f>
        <v>194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IFERROR(__xludf.DUMMYFUNCTION("IMPORTRANGE(""https://docs.google.com/spreadsheets/d/1XL5vhW3sbDhbH9Cz0tuDiY8C3ctxq1tqvaCgkFb8cCA/edit?usp=sharing"",""ขอนแก่น!I396"")"),0)</f>
        <v>0</v>
      </c>
      <c r="J501" s="170">
        <f ca="1">IFERROR(__xludf.DUMMYFUNCTION("IMPORTRANGE(""https://docs.google.com/spreadsheets/d/1XL5vhW3sbDhbH9Cz0tuDiY8C3ctxq1tqvaCgkFb8cCA/edit?usp=sharing"",""ขอนแก่น!J396"")"),20)</f>
        <v>20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IFERROR(__xludf.DUMMYFUNCTION("IMPORTRANGE(""https://docs.google.com/spreadsheets/d/1XL5vhW3sbDhbH9Cz0tuDiY8C3ctxq1tqvaCgkFb8cCA/edit?usp=sharing"",""ขอนแก่น!I397"")"),0)</f>
        <v>0</v>
      </c>
      <c r="J502" s="198">
        <f ca="1">IFERROR(__xludf.DUMMYFUNCTION("IMPORTRANGE(""https://docs.google.com/spreadsheets/d/1XL5vhW3sbDhbH9Cz0tuDiY8C3ctxq1tqvaCgkFb8cCA/edit?usp=sharing"",""ขอนแก่น!J397"")"),155)</f>
        <v>155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IFERROR(__xludf.DUMMYFUNCTION("IMPORTRANGE(""https://docs.google.com/spreadsheets/d/1XL5vhW3sbDhbH9Cz0tuDiY8C3ctxq1tqvaCgkFb8cCA/edit?usp=sharing"",""ขอนแก่น!I398"")"),0)</f>
        <v>0</v>
      </c>
      <c r="J503" s="207">
        <f ca="1">IFERROR(__xludf.DUMMYFUNCTION("IMPORTRANGE(""https://docs.google.com/spreadsheets/d/1XL5vhW3sbDhbH9Cz0tuDiY8C3ctxq1tqvaCgkFb8cCA/edit?usp=sharing"",""ขอนแก่น!J398"")"),17)</f>
        <v>17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IFERROR(__xludf.DUMMYFUNCTION("IMPORTRANGE(""https://docs.google.com/spreadsheets/d/1XL5vhW3sbDhbH9Cz0tuDiY8C3ctxq1tqvaCgkFb8cCA/edit?usp=sharing"",""ขอนแก่น!I399"")"),0)</f>
        <v>0</v>
      </c>
      <c r="J504" s="198">
        <f ca="1">IFERROR(__xludf.DUMMYFUNCTION("IMPORTRANGE(""https://docs.google.com/spreadsheets/d/1XL5vhW3sbDhbH9Cz0tuDiY8C3ctxq1tqvaCgkFb8cCA/edit?usp=sharing"",""ขอนแก่น!J399"")"),39)</f>
        <v>39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IFERROR(__xludf.DUMMYFUNCTION("IMPORTRANGE(""https://docs.google.com/spreadsheets/d/1XL5vhW3sbDhbH9Cz0tuDiY8C3ctxq1tqvaCgkFb8cCA/edit?usp=sharing"",""ขอนแก่น!I400"")"),0)</f>
        <v>0</v>
      </c>
      <c r="J505" s="207">
        <f ca="1">IFERROR(__xludf.DUMMYFUNCTION("IMPORTRANGE(""https://docs.google.com/spreadsheets/d/1XL5vhW3sbDhbH9Cz0tuDiY8C3ctxq1tqvaCgkFb8cCA/edit?usp=sharing"",""ขอนแก่น!J400"")"),3)</f>
        <v>3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IFERROR(__xludf.DUMMYFUNCTION("IMPORTRANGE(""https://docs.google.com/spreadsheets/d/1XL5vhW3sbDhbH9Cz0tuDiY8C3ctxq1tqvaCgkFb8cCA/edit?usp=sharing"",""ขอนแก่น!I401"")"),0)</f>
        <v>0</v>
      </c>
      <c r="J506" s="198">
        <f ca="1">IFERROR(__xludf.DUMMYFUNCTION("IMPORTRANGE(""https://docs.google.com/spreadsheets/d/1XL5vhW3sbDhbH9Cz0tuDiY8C3ctxq1tqvaCgkFb8cCA/edit?usp=sharing"",""ขอนแก่น!J401"")"),0)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IFERROR(__xludf.DUMMYFUNCTION("IMPORTRANGE(""https://docs.google.com/spreadsheets/d/1XL5vhW3sbDhbH9Cz0tuDiY8C3ctxq1tqvaCgkFb8cCA/edit?usp=sharing"",""ขอนแก่น!I402"")"),0)</f>
        <v>0</v>
      </c>
      <c r="J507" s="207">
        <f ca="1">IFERROR(__xludf.DUMMYFUNCTION("IMPORTRANGE(""https://docs.google.com/spreadsheets/d/1XL5vhW3sbDhbH9Cz0tuDiY8C3ctxq1tqvaCgkFb8cCA/edit?usp=sharing"",""ขอนแก่น!J402"")"),0)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IFERROR(__xludf.DUMMYFUNCTION("IMPORTRANGE(""https://docs.google.com/spreadsheets/d/1XL5vhW3sbDhbH9Cz0tuDiY8C3ctxq1tqvaCgkFb8cCA/edit?usp=sharing"",""ขอนแก่น!I403"")"),0)</f>
        <v>0</v>
      </c>
      <c r="J508" s="170">
        <f ca="1">IFERROR(__xludf.DUMMYFUNCTION("IMPORTRANGE(""https://docs.google.com/spreadsheets/d/1XL5vhW3sbDhbH9Cz0tuDiY8C3ctxq1tqvaCgkFb8cCA/edit?usp=sharing"",""ขอนแก่น!J403"")"),0)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IFERROR(__xludf.DUMMYFUNCTION("IMPORTRANGE(""https://docs.google.com/spreadsheets/d/1XL5vhW3sbDhbH9Cz0tuDiY8C3ctxq1tqvaCgkFb8cCA/edit?usp=sharing"",""ขอนแก่น!I404"")"),0)</f>
        <v>0</v>
      </c>
      <c r="J509" s="170">
        <f ca="1">IFERROR(__xludf.DUMMYFUNCTION("IMPORTRANGE(""https://docs.google.com/spreadsheets/d/1XL5vhW3sbDhbH9Cz0tuDiY8C3ctxq1tqvaCgkFb8cCA/edit?usp=sharing"",""ขอนแก่น!J404"")"),0)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IFERROR(__xludf.DUMMYFUNCTION("IMPORTRANGE(""https://docs.google.com/spreadsheets/d/1XL5vhW3sbDhbH9Cz0tuDiY8C3ctxq1tqvaCgkFb8cCA/edit?usp=sharing"",""ขอนแก่น!I405"")"),0)</f>
        <v>0</v>
      </c>
      <c r="J510" s="207">
        <f ca="1">IFERROR(__xludf.DUMMYFUNCTION("IMPORTRANGE(""https://docs.google.com/spreadsheets/d/1XL5vhW3sbDhbH9Cz0tuDiY8C3ctxq1tqvaCgkFb8cCA/edit?usp=sharing"",""ขอนแก่น!J405"")"),0)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IFERROR(__xludf.DUMMYFUNCTION("IMPORTRANGE(""https://docs.google.com/spreadsheets/d/1XL5vhW3sbDhbH9Cz0tuDiY8C3ctxq1tqvaCgkFb8cCA/edit?usp=sharing"",""ขอนแก่น!I406"")"),0)</f>
        <v>0</v>
      </c>
      <c r="J511" s="207">
        <f ca="1">IFERROR(__xludf.DUMMYFUNCTION("IMPORTRANGE(""https://docs.google.com/spreadsheets/d/1XL5vhW3sbDhbH9Cz0tuDiY8C3ctxq1tqvaCgkFb8cCA/edit?usp=sharing"",""ขอนแก่น!J406"")"),0)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IFERROR(__xludf.DUMMYFUNCTION("IMPORTRANGE(""https://docs.google.com/spreadsheets/d/1XL5vhW3sbDhbH9Cz0tuDiY8C3ctxq1tqvaCgkFb8cCA/edit?usp=sharing"",""ขอนแก่น!I407"")"),0)</f>
        <v>0</v>
      </c>
      <c r="J512" s="207">
        <f ca="1">IFERROR(__xludf.DUMMYFUNCTION("IMPORTRANGE(""https://docs.google.com/spreadsheets/d/1XL5vhW3sbDhbH9Cz0tuDiY8C3ctxq1tqvaCgkFb8cCA/edit?usp=sharing"",""ขอนแก่น!J407"")"),0)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IFERROR(__xludf.DUMMYFUNCTION("IMPORTRANGE(""https://docs.google.com/spreadsheets/d/1XL5vhW3sbDhbH9Cz0tuDiY8C3ctxq1tqvaCgkFb8cCA/edit?usp=sharing"",""ขอนแก่น!I408"")"),0)</f>
        <v>0</v>
      </c>
      <c r="J513" s="207">
        <f ca="1">IFERROR(__xludf.DUMMYFUNCTION("IMPORTRANGE(""https://docs.google.com/spreadsheets/d/1XL5vhW3sbDhbH9Cz0tuDiY8C3ctxq1tqvaCgkFb8cCA/edit?usp=sharing"",""ขอนแก่น!J408"")"),0)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IFERROR(__xludf.DUMMYFUNCTION("IMPORTRANGE(""https://docs.google.com/spreadsheets/d/1XL5vhW3sbDhbH9Cz0tuDiY8C3ctxq1tqvaCgkFb8cCA/edit?usp=sharing"",""ขอนแก่น!I409"")"),0)</f>
        <v>0</v>
      </c>
      <c r="J514" s="207">
        <f ca="1">IFERROR(__xludf.DUMMYFUNCTION("IMPORTRANGE(""https://docs.google.com/spreadsheets/d/1XL5vhW3sbDhbH9Cz0tuDiY8C3ctxq1tqvaCgkFb8cCA/edit?usp=sharing"",""ขอนแก่น!J409"")"),2)</f>
        <v>2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IFERROR(__xludf.DUMMYFUNCTION("IMPORTRANGE(""https://docs.google.com/spreadsheets/d/1XL5vhW3sbDhbH9Cz0tuDiY8C3ctxq1tqvaCgkFb8cCA/edit?usp=sharing"",""ขอนแก่น!I410"")"),0)</f>
        <v>0</v>
      </c>
      <c r="J515" s="207">
        <f ca="1">IFERROR(__xludf.DUMMYFUNCTION("IMPORTRANGE(""https://docs.google.com/spreadsheets/d/1XL5vhW3sbDhbH9Cz0tuDiY8C3ctxq1tqvaCgkFb8cCA/edit?usp=sharing"",""ขอนแก่น!J410"")"),1)</f>
        <v>1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IFERROR(__xludf.DUMMYFUNCTION("IMPORTRANGE(""https://docs.google.com/spreadsheets/d/1XL5vhW3sbDhbH9Cz0tuDiY8C3ctxq1tqvaCgkFb8cCA/edit?usp=sharing"",""ขอนแก่น!I411"")"),0)</f>
        <v>0</v>
      </c>
      <c r="J516" s="276">
        <f ca="1">IFERROR(__xludf.DUMMYFUNCTION("IMPORTRANGE(""https://docs.google.com/spreadsheets/d/1XL5vhW3sbDhbH9Cz0tuDiY8C3ctxq1tqvaCgkFb8cCA/edit?usp=sharing"",""ขอนแก่น!J411"")"),0)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IFERROR(__xludf.DUMMYFUNCTION("IMPORTRANGE(""https://docs.google.com/spreadsheets/d/1XL5vhW3sbDhbH9Cz0tuDiY8C3ctxq1tqvaCgkFb8cCA/edit?usp=sharing"",""ขอนแก่น!I412"")"),0)</f>
        <v>0</v>
      </c>
      <c r="J517" s="292">
        <f ca="1">IFERROR(__xludf.DUMMYFUNCTION("IMPORTRANGE(""https://docs.google.com/spreadsheets/d/1XL5vhW3sbDhbH9Cz0tuDiY8C3ctxq1tqvaCgkFb8cCA/edit?usp=sharing"",""ขอนแก่น!J412"")"),0)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IFERROR(__xludf.DUMMYFUNCTION("IMPORTRANGE(""https://docs.google.com/spreadsheets/d/1XL5vhW3sbDhbH9Cz0tuDiY8C3ctxq1tqvaCgkFb8cCA/edit?usp=sharing"",""ขอนแก่น!I413"")"),0)</f>
        <v>0</v>
      </c>
      <c r="J518" s="292">
        <f ca="1">IFERROR(__xludf.DUMMYFUNCTION("IMPORTRANGE(""https://docs.google.com/spreadsheets/d/1XL5vhW3sbDhbH9Cz0tuDiY8C3ctxq1tqvaCgkFb8cCA/edit?usp=sharing"",""ขอนแก่น!J413"")"),0)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IFERROR(__xludf.DUMMYFUNCTION("IMPORTRANGE(""https://docs.google.com/spreadsheets/d/1XL5vhW3sbDhbH9Cz0tuDiY8C3ctxq1tqvaCgkFb8cCA/edit?usp=sharing"",""ขอนแก่น!I414"")"),0)</f>
        <v>0</v>
      </c>
      <c r="J519" s="197">
        <f ca="1">IFERROR(__xludf.DUMMYFUNCTION("IMPORTRANGE(""https://docs.google.com/spreadsheets/d/1XL5vhW3sbDhbH9Cz0tuDiY8C3ctxq1tqvaCgkFb8cCA/edit?usp=sharing"",""ขอนแก่น!J414"")"),0)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IFERROR(__xludf.DUMMYFUNCTION("IMPORTRANGE(""https://docs.google.com/spreadsheets/d/1XL5vhW3sbDhbH9Cz0tuDiY8C3ctxq1tqvaCgkFb8cCA/edit?usp=sharing"",""ขอนแก่น!I415"")"),0)</f>
        <v>0</v>
      </c>
      <c r="J520" s="197">
        <f ca="1">IFERROR(__xludf.DUMMYFUNCTION("IMPORTRANGE(""https://docs.google.com/spreadsheets/d/1XL5vhW3sbDhbH9Cz0tuDiY8C3ctxq1tqvaCgkFb8cCA/edit?usp=sharing"",""ขอนแก่น!J415"")"),0)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IFERROR(__xludf.DUMMYFUNCTION("IMPORTRANGE(""https://docs.google.com/spreadsheets/d/1XL5vhW3sbDhbH9Cz0tuDiY8C3ctxq1tqvaCgkFb8cCA/edit?usp=sharing"",""ขอนแก่น!I416"")"),0)</f>
        <v>0</v>
      </c>
      <c r="J521" s="197">
        <f ca="1">IFERROR(__xludf.DUMMYFUNCTION("IMPORTRANGE(""https://docs.google.com/spreadsheets/d/1XL5vhW3sbDhbH9Cz0tuDiY8C3ctxq1tqvaCgkFb8cCA/edit?usp=sharing"",""ขอนแก่น!J416"")"),0)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IFERROR(__xludf.DUMMYFUNCTION("IMPORTRANGE(""https://docs.google.com/spreadsheets/d/1XL5vhW3sbDhbH9Cz0tuDiY8C3ctxq1tqvaCgkFb8cCA/edit?usp=sharing"",""ขอนแก่น!I417"")"),0)</f>
        <v>0</v>
      </c>
      <c r="J522" s="197">
        <f ca="1">IFERROR(__xludf.DUMMYFUNCTION("IMPORTRANGE(""https://docs.google.com/spreadsheets/d/1XL5vhW3sbDhbH9Cz0tuDiY8C3ctxq1tqvaCgkFb8cCA/edit?usp=sharing"",""ขอนแก่น!J417"")"),0)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IFERROR(__xludf.DUMMYFUNCTION("IMPORTRANGE(""https://docs.google.com/spreadsheets/d/1XL5vhW3sbDhbH9Cz0tuDiY8C3ctxq1tqvaCgkFb8cCA/edit?usp=sharing"",""ขอนแก่น!I418"")"),0)</f>
        <v>0</v>
      </c>
      <c r="J523" s="197">
        <f ca="1">IFERROR(__xludf.DUMMYFUNCTION("IMPORTRANGE(""https://docs.google.com/spreadsheets/d/1XL5vhW3sbDhbH9Cz0tuDiY8C3ctxq1tqvaCgkFb8cCA/edit?usp=sharing"",""ขอนแก่น!J418"")"),0)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IFERROR(__xludf.DUMMYFUNCTION("IMPORTRANGE(""https://docs.google.com/spreadsheets/d/1XL5vhW3sbDhbH9Cz0tuDiY8C3ctxq1tqvaCgkFb8cCA/edit?usp=sharing"",""ขอนแก่น!I419"")"),0)</f>
        <v>0</v>
      </c>
      <c r="J524" s="197">
        <f ca="1">IFERROR(__xludf.DUMMYFUNCTION("IMPORTRANGE(""https://docs.google.com/spreadsheets/d/1XL5vhW3sbDhbH9Cz0tuDiY8C3ctxq1tqvaCgkFb8cCA/edit?usp=sharing"",""ขอนแก่น!J419"")"),0)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IFERROR(__xludf.DUMMYFUNCTION("IMPORTRANGE(""https://docs.google.com/spreadsheets/d/1XL5vhW3sbDhbH9Cz0tuDiY8C3ctxq1tqvaCgkFb8cCA/edit?usp=sharing"",""ขอนแก่น!I420"")"),0)</f>
        <v>0</v>
      </c>
      <c r="J525" s="292">
        <f ca="1">IFERROR(__xludf.DUMMYFUNCTION("IMPORTRANGE(""https://docs.google.com/spreadsheets/d/1XL5vhW3sbDhbH9Cz0tuDiY8C3ctxq1tqvaCgkFb8cCA/edit?usp=sharing"",""ขอนแก่น!J420"")"),0)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IFERROR(__xludf.DUMMYFUNCTION("IMPORTRANGE(""https://docs.google.com/spreadsheets/d/1XL5vhW3sbDhbH9Cz0tuDiY8C3ctxq1tqvaCgkFb8cCA/edit?usp=sharing"",""ขอนแก่น!I421"")"),0)</f>
        <v>0</v>
      </c>
      <c r="J526" s="292">
        <f ca="1">IFERROR(__xludf.DUMMYFUNCTION("IMPORTRANGE(""https://docs.google.com/spreadsheets/d/1XL5vhW3sbDhbH9Cz0tuDiY8C3ctxq1tqvaCgkFb8cCA/edit?usp=sharing"",""ขอนแก่น!J421"")"),0)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IFERROR(__xludf.DUMMYFUNCTION("IMPORTRANGE(""https://docs.google.com/spreadsheets/d/1XL5vhW3sbDhbH9Cz0tuDiY8C3ctxq1tqvaCgkFb8cCA/edit?usp=sharing"",""ขอนแก่น!I422"")"),0)</f>
        <v>0</v>
      </c>
      <c r="J527" s="207">
        <f ca="1">IFERROR(__xludf.DUMMYFUNCTION("IMPORTRANGE(""https://docs.google.com/spreadsheets/d/1XL5vhW3sbDhbH9Cz0tuDiY8C3ctxq1tqvaCgkFb8cCA/edit?usp=sharing"",""ขอนแก่น!J422"")"),0)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IFERROR(__xludf.DUMMYFUNCTION("IMPORTRANGE(""https://docs.google.com/spreadsheets/d/1XL5vhW3sbDhbH9Cz0tuDiY8C3ctxq1tqvaCgkFb8cCA/edit?usp=sharing"",""ขอนแก่น!I423"")"),0)</f>
        <v>0</v>
      </c>
      <c r="J528" s="207">
        <f ca="1">IFERROR(__xludf.DUMMYFUNCTION("IMPORTRANGE(""https://docs.google.com/spreadsheets/d/1XL5vhW3sbDhbH9Cz0tuDiY8C3ctxq1tqvaCgkFb8cCA/edit?usp=sharing"",""ขอนแก่น!J423"")"),0)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IFERROR(__xludf.DUMMYFUNCTION("IMPORTRANGE(""https://docs.google.com/spreadsheets/d/1XL5vhW3sbDhbH9Cz0tuDiY8C3ctxq1tqvaCgkFb8cCA/edit?usp=sharing"",""ขอนแก่น!I424"")"),0)</f>
        <v>0</v>
      </c>
      <c r="J529" s="207">
        <f ca="1">IFERROR(__xludf.DUMMYFUNCTION("IMPORTRANGE(""https://docs.google.com/spreadsheets/d/1XL5vhW3sbDhbH9Cz0tuDiY8C3ctxq1tqvaCgkFb8cCA/edit?usp=sharing"",""ขอนแก่น!J424"")"),0)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IFERROR(__xludf.DUMMYFUNCTION("IMPORTRANGE(""https://docs.google.com/spreadsheets/d/1XL5vhW3sbDhbH9Cz0tuDiY8C3ctxq1tqvaCgkFb8cCA/edit?usp=sharing"",""ขอนแก่น!I425"")"),0)</f>
        <v>0</v>
      </c>
      <c r="J530" s="207">
        <f ca="1">IFERROR(__xludf.DUMMYFUNCTION("IMPORTRANGE(""https://docs.google.com/spreadsheets/d/1XL5vhW3sbDhbH9Cz0tuDiY8C3ctxq1tqvaCgkFb8cCA/edit?usp=sharing"",""ขอนแก่น!J425"")"),0)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IFERROR(__xludf.DUMMYFUNCTION("IMPORTRANGE(""https://docs.google.com/spreadsheets/d/1XL5vhW3sbDhbH9Cz0tuDiY8C3ctxq1tqvaCgkFb8cCA/edit?usp=sharing"",""ขอนแก่น!I426"")"),0)</f>
        <v>0</v>
      </c>
      <c r="J531" s="207">
        <f ca="1">IFERROR(__xludf.DUMMYFUNCTION("IMPORTRANGE(""https://docs.google.com/spreadsheets/d/1XL5vhW3sbDhbH9Cz0tuDiY8C3ctxq1tqvaCgkFb8cCA/edit?usp=sharing"",""ขอนแก่น!J426"")"),0)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IFERROR(__xludf.DUMMYFUNCTION("IMPORTRANGE(""https://docs.google.com/spreadsheets/d/1XL5vhW3sbDhbH9Cz0tuDiY8C3ctxq1tqvaCgkFb8cCA/edit?usp=sharing"",""ขอนแก่น!I427"")"),0)</f>
        <v>0</v>
      </c>
      <c r="J532" s="474">
        <f ca="1">IFERROR(__xludf.DUMMYFUNCTION("IMPORTRANGE(""https://docs.google.com/spreadsheets/d/1XL5vhW3sbDhbH9Cz0tuDiY8C3ctxq1tqvaCgkFb8cCA/edit?usp=sharing"",""ขอนแก่น!J427"")"),0)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IFERROR(__xludf.DUMMYFUNCTION("IMPORTRANGE(""https://docs.google.com/spreadsheets/d/1XL5vhW3sbDhbH9Cz0tuDiY8C3ctxq1tqvaCgkFb8cCA/edit?usp=sharing"",""ขอนแก่น!I428"")"),26)</f>
        <v>26</v>
      </c>
      <c r="J533" s="418">
        <f ca="1">IFERROR(__xludf.DUMMYFUNCTION("IMPORTRANGE(""https://docs.google.com/spreadsheets/d/1XL5vhW3sbDhbH9Cz0tuDiY8C3ctxq1tqvaCgkFb8cCA/edit?usp=sharing"",""ขอนแก่น!J428"")"),26)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IFERROR(__xludf.DUMMYFUNCTION("IMPORTRANGE(""https://docs.google.com/spreadsheets/d/1XL5vhW3sbDhbH9Cz0tuDiY8C3ctxq1tqvaCgkFb8cCA/edit?usp=sharing"",""ขอนแก่น!L428"")"),37740)</f>
        <v>37740</v>
      </c>
      <c r="M533" s="420"/>
      <c r="N533" s="420">
        <f ca="1">IFERROR(__xludf.DUMMYFUNCTION("IMPORTRANGE(""https://docs.google.com/spreadsheets/d/1XL5vhW3sbDhbH9Cz0tuDiY8C3ctxq1tqvaCgkFb8cCA/edit?usp=sharing"",""ขอนแก่น!M428"")"),21773)</f>
        <v>21773</v>
      </c>
      <c r="O533" s="420">
        <f t="shared" ref="O533:O537" ca="1" si="118">+IF(L533&gt;0,N533*100/L533,0)</f>
        <v>57.692103868574456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IFERROR(__xludf.DUMMYFUNCTION("IMPORTRANGE(""https://docs.google.com/spreadsheets/d/1XL5vhW3sbDhbH9Cz0tuDiY8C3ctxq1tqvaCgkFb8cCA/edit?usp=sharing"",""ขอนแก่น!L429"")"),0)</f>
        <v>0</v>
      </c>
      <c r="M534" s="172"/>
      <c r="N534" s="178">
        <f ca="1">IFERROR(__xludf.DUMMYFUNCTION("IMPORTRANGE(""https://docs.google.com/spreadsheets/d/1XL5vhW3sbDhbH9Cz0tuDiY8C3ctxq1tqvaCgkFb8cCA/edit?usp=sharing"",""ขอนแก่น!M429"")"),0)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IFERROR(__xludf.DUMMYFUNCTION("IMPORTRANGE(""https://docs.google.com/spreadsheets/d/1XL5vhW3sbDhbH9Cz0tuDiY8C3ctxq1tqvaCgkFb8cCA/edit?usp=sharing"",""ขอนแก่น!L430"")"),37740)</f>
        <v>37740</v>
      </c>
      <c r="M535" s="173"/>
      <c r="N535" s="178">
        <f ca="1">IFERROR(__xludf.DUMMYFUNCTION("IMPORTRANGE(""https://docs.google.com/spreadsheets/d/1XL5vhW3sbDhbH9Cz0tuDiY8C3ctxq1tqvaCgkFb8cCA/edit?usp=sharing"",""ขอนแก่น!M430"")"),21773)</f>
        <v>21773</v>
      </c>
      <c r="O535" s="178">
        <f t="shared" ca="1" si="118"/>
        <v>57.692103868574456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IFERROR(__xludf.DUMMYFUNCTION("IMPORTRANGE(""https://docs.google.com/spreadsheets/d/1XL5vhW3sbDhbH9Cz0tuDiY8C3ctxq1tqvaCgkFb8cCA/edit?usp=sharing"",""ขอนแก่น!L431"")"),0)</f>
        <v>0</v>
      </c>
      <c r="M536" s="178"/>
      <c r="N536" s="178">
        <f ca="1">IFERROR(__xludf.DUMMYFUNCTION("IMPORTRANGE(""https://docs.google.com/spreadsheets/d/1XL5vhW3sbDhbH9Cz0tuDiY8C3ctxq1tqvaCgkFb8cCA/edit?usp=sharing"",""ขอนแก่น!M431"")"),0)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IFERROR(__xludf.DUMMYFUNCTION("IMPORTRANGE(""https://docs.google.com/spreadsheets/d/1XL5vhW3sbDhbH9Cz0tuDiY8C3ctxq1tqvaCgkFb8cCA/edit?usp=sharing"",""ขอนแก่น!L432"")"),37740)</f>
        <v>37740</v>
      </c>
      <c r="M537" s="178"/>
      <c r="N537" s="178">
        <f ca="1">IFERROR(__xludf.DUMMYFUNCTION("IMPORTRANGE(""https://docs.google.com/spreadsheets/d/1XL5vhW3sbDhbH9Cz0tuDiY8C3ctxq1tqvaCgkFb8cCA/edit?usp=sharing"",""ขอนแก่น!M432"")"),21773)</f>
        <v>21773</v>
      </c>
      <c r="O537" s="178">
        <f t="shared" ca="1" si="118"/>
        <v>57.692103868574456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IFERROR(__xludf.DUMMYFUNCTION("IMPORTRANGE(""https://docs.google.com/spreadsheets/d/1XL5vhW3sbDhbH9Cz0tuDiY8C3ctxq1tqvaCgkFb8cCA/edit?usp=sharing"",""ขอนแก่น!M433"")"),15940)</f>
        <v>15940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IFERROR(__xludf.DUMMYFUNCTION("IMPORTRANGE(""https://docs.google.com/spreadsheets/d/1XL5vhW3sbDhbH9Cz0tuDiY8C3ctxq1tqvaCgkFb8cCA/edit?usp=sharing"",""ขอนแก่น!M434"")"),0)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IFERROR(__xludf.DUMMYFUNCTION("IMPORTRANGE(""https://docs.google.com/spreadsheets/d/1XL5vhW3sbDhbH9Cz0tuDiY8C3ctxq1tqvaCgkFb8cCA/edit?usp=sharing"",""ขอนแก่น!M435"")"),0)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IFERROR(__xludf.DUMMYFUNCTION("IMPORTRANGE(""https://docs.google.com/spreadsheets/d/1XL5vhW3sbDhbH9Cz0tuDiY8C3ctxq1tqvaCgkFb8cCA/edit?usp=sharing"",""ขอนแก่น!M436"")"),5833)</f>
        <v>5833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IFERROR(__xludf.DUMMYFUNCTION("IMPORTRANGE(""https://docs.google.com/spreadsheets/d/1XL5vhW3sbDhbH9Cz0tuDiY8C3ctxq1tqvaCgkFb8cCA/edit?usp=sharing"",""ขอนแก่น!J438"")"),0)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IFERROR(__xludf.DUMMYFUNCTION("IMPORTRANGE(""https://docs.google.com/spreadsheets/d/1XL5vhW3sbDhbH9Cz0tuDiY8C3ctxq1tqvaCgkFb8cCA/edit?usp=sharing"",""ขอนแก่น!J439"")"),1)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IFERROR(__xludf.DUMMYFUNCTION("IMPORTRANGE(""https://docs.google.com/spreadsheets/d/1XL5vhW3sbDhbH9Cz0tuDiY8C3ctxq1tqvaCgkFb8cCA/edit?usp=sharing"",""ขอนแก่น!J440"")"),1)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IFERROR(__xludf.DUMMYFUNCTION("IMPORTRANGE(""https://docs.google.com/spreadsheets/d/1XL5vhW3sbDhbH9Cz0tuDiY8C3ctxq1tqvaCgkFb8cCA/edit?usp=sharing"",""ขอนแก่น!J441"")"),1)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IFERROR(__xludf.DUMMYFUNCTION("IMPORTRANGE(""https://docs.google.com/spreadsheets/d/1XL5vhW3sbDhbH9Cz0tuDiY8C3ctxq1tqvaCgkFb8cCA/edit?usp=sharing"",""ขอนแก่น!I442"")"),26)</f>
        <v>26</v>
      </c>
      <c r="J547" s="198">
        <f ca="1">IFERROR(__xludf.DUMMYFUNCTION("IMPORTRANGE(""https://docs.google.com/spreadsheets/d/1XL5vhW3sbDhbH9Cz0tuDiY8C3ctxq1tqvaCgkFb8cCA/edit?usp=sharing"",""ขอนแก่น!J442"")"),26)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IFERROR(__xludf.DUMMYFUNCTION("IMPORTRANGE(""https://docs.google.com/spreadsheets/d/1XL5vhW3sbDhbH9Cz0tuDiY8C3ctxq1tqvaCgkFb8cCA/edit?usp=sharing"",""ขอนแก่น!J166"")"),0)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IFERROR(__xludf.DUMMYFUNCTION("IMPORTRANGE(""https://docs.google.com/spreadsheets/d/1XL5vhW3sbDhbH9Cz0tuDiY8C3ctxq1tqvaCgkFb8cCA/edit?usp=sharing"",""ขอนแก่น!J444"")"),0)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IFERROR(__xludf.DUMMYFUNCTION("IMPORTRANGE(""https://docs.google.com/spreadsheets/d/1XL5vhW3sbDhbH9Cz0tuDiY8C3ctxq1tqvaCgkFb8cCA/edit?usp=sharing"",""ขอนแก่น!J445"")"),0)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IFERROR(__xludf.DUMMYFUNCTION("IMPORTRANGE(""https://docs.google.com/spreadsheets/d/1XL5vhW3sbDhbH9Cz0tuDiY8C3ctxq1tqvaCgkFb8cCA/edit?usp=sharing"",""ขอนแก่น!I446"")"),0)</f>
        <v>0</v>
      </c>
      <c r="J551" s="418">
        <f ca="1">IFERROR(__xludf.DUMMYFUNCTION("IMPORTRANGE(""https://docs.google.com/spreadsheets/d/1XL5vhW3sbDhbH9Cz0tuDiY8C3ctxq1tqvaCgkFb8cCA/edit?usp=sharing"",""ขอนแก่น!J446"")"),0)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IFERROR(__xludf.DUMMYFUNCTION("IMPORTRANGE(""https://docs.google.com/spreadsheets/d/1XL5vhW3sbDhbH9Cz0tuDiY8C3ctxq1tqvaCgkFb8cCA/edit?usp=sharing"",""ขอนแก่น!L446"")"),0)</f>
        <v>0</v>
      </c>
      <c r="M551" s="420"/>
      <c r="N551" s="420">
        <f ca="1">IFERROR(__xludf.DUMMYFUNCTION("IMPORTRANGE(""https://docs.google.com/spreadsheets/d/1XL5vhW3sbDhbH9Cz0tuDiY8C3ctxq1tqvaCgkFb8cCA/edit?usp=sharing"",""ขอนแก่น!M446"")"),0)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IFERROR(__xludf.DUMMYFUNCTION("IMPORTRANGE(""https://docs.google.com/spreadsheets/d/1XL5vhW3sbDhbH9Cz0tuDiY8C3ctxq1tqvaCgkFb8cCA/edit?usp=sharing"",""ขอนแก่น!L447"")"),0)</f>
        <v>0</v>
      </c>
      <c r="M552" s="172"/>
      <c r="N552" s="178">
        <f ca="1">IFERROR(__xludf.DUMMYFUNCTION("IMPORTRANGE(""https://docs.google.com/spreadsheets/d/1XL5vhW3sbDhbH9Cz0tuDiY8C3ctxq1tqvaCgkFb8cCA/edit?usp=sharing"",""ขอนแก่น!M447"")"),0)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IFERROR(__xludf.DUMMYFUNCTION("IMPORTRANGE(""https://docs.google.com/spreadsheets/d/1XL5vhW3sbDhbH9Cz0tuDiY8C3ctxq1tqvaCgkFb8cCA/edit?usp=sharing"",""ขอนแก่น!L448"")"),0)</f>
        <v>0</v>
      </c>
      <c r="M553" s="173"/>
      <c r="N553" s="178">
        <f ca="1">IFERROR(__xludf.DUMMYFUNCTION("IMPORTRANGE(""https://docs.google.com/spreadsheets/d/1XL5vhW3sbDhbH9Cz0tuDiY8C3ctxq1tqvaCgkFb8cCA/edit?usp=sharing"",""ขอนแก่น!M448"")"),0)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IFERROR(__xludf.DUMMYFUNCTION("IMPORTRANGE(""https://docs.google.com/spreadsheets/d/1XL5vhW3sbDhbH9Cz0tuDiY8C3ctxq1tqvaCgkFb8cCA/edit?usp=sharing"",""ขอนแก่น!L449"")"),0)</f>
        <v>0</v>
      </c>
      <c r="M554" s="178"/>
      <c r="N554" s="178">
        <f ca="1">IFERROR(__xludf.DUMMYFUNCTION("IMPORTRANGE(""https://docs.google.com/spreadsheets/d/1XL5vhW3sbDhbH9Cz0tuDiY8C3ctxq1tqvaCgkFb8cCA/edit?usp=sharing"",""ขอนแก่น!M449"")"),0)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IFERROR(__xludf.DUMMYFUNCTION("IMPORTRANGE(""https://docs.google.com/spreadsheets/d/1XL5vhW3sbDhbH9Cz0tuDiY8C3ctxq1tqvaCgkFb8cCA/edit?usp=sharing"",""ขอนแก่น!L450"")"),0)</f>
        <v>0</v>
      </c>
      <c r="M555" s="178"/>
      <c r="N555" s="178">
        <f ca="1">IFERROR(__xludf.DUMMYFUNCTION("IMPORTRANGE(""https://docs.google.com/spreadsheets/d/1XL5vhW3sbDhbH9Cz0tuDiY8C3ctxq1tqvaCgkFb8cCA/edit?usp=sharing"",""ขอนแก่น!M450"")"),0)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IFERROR(__xludf.DUMMYFUNCTION("IMPORTRANGE(""https://docs.google.com/spreadsheets/d/1XL5vhW3sbDhbH9Cz0tuDiY8C3ctxq1tqvaCgkFb8cCA/edit?usp=sharing"",""ขอนแก่น!M451"")"),0)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IFERROR(__xludf.DUMMYFUNCTION("IMPORTRANGE(""https://docs.google.com/spreadsheets/d/1XL5vhW3sbDhbH9Cz0tuDiY8C3ctxq1tqvaCgkFb8cCA/edit?usp=sharing"",""ขอนแก่น!M452"")"),0)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IFERROR(__xludf.DUMMYFUNCTION("IMPORTRANGE(""https://docs.google.com/spreadsheets/d/1XL5vhW3sbDhbH9Cz0tuDiY8C3ctxq1tqvaCgkFb8cCA/edit?usp=sharing"",""ขอนแก่น!M453"")"),0)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IFERROR(__xludf.DUMMYFUNCTION("IMPORTRANGE(""https://docs.google.com/spreadsheets/d/1XL5vhW3sbDhbH9Cz0tuDiY8C3ctxq1tqvaCgkFb8cCA/edit?usp=sharing"",""ขอนแก่น!M454"")"),0)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IFERROR(__xludf.DUMMYFUNCTION("IMPORTRANGE(""https://docs.google.com/spreadsheets/d/1XL5vhW3sbDhbH9Cz0tuDiY8C3ctxq1tqvaCgkFb8cCA/edit?usp=sharing"",""ขอนแก่น!I455"")"),0)</f>
        <v>0</v>
      </c>
      <c r="J560" s="170">
        <f ca="1">IFERROR(__xludf.DUMMYFUNCTION("IMPORTRANGE(""https://docs.google.com/spreadsheets/d/1XL5vhW3sbDhbH9Cz0tuDiY8C3ctxq1tqvaCgkFb8cCA/edit?usp=sharing"",""ขอนแก่น!J455"")"),0)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IFERROR(__xludf.DUMMYFUNCTION("IMPORTRANGE(""https://docs.google.com/spreadsheets/d/1XL5vhW3sbDhbH9Cz0tuDiY8C3ctxq1tqvaCgkFb8cCA/edit?usp=sharing"",""ขอนแก่น!I456"")"),0)</f>
        <v>0</v>
      </c>
      <c r="J561" s="213">
        <f ca="1">IFERROR(__xludf.DUMMYFUNCTION("IMPORTRANGE(""https://docs.google.com/spreadsheets/d/1XL5vhW3sbDhbH9Cz0tuDiY8C3ctxq1tqvaCgkFb8cCA/edit?usp=sharing"",""ขอนแก่น!J456"")"),0)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IFERROR(__xludf.DUMMYFUNCTION("IMPORTRANGE(""https://docs.google.com/spreadsheets/d/1XL5vhW3sbDhbH9Cz0tuDiY8C3ctxq1tqvaCgkFb8cCA/edit?usp=sharing"",""ขอนแก่น!J457"")"),"")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IFERROR(__xludf.DUMMYFUNCTION("IMPORTRANGE(""https://docs.google.com/spreadsheets/d/1XL5vhW3sbDhbH9Cz0tuDiY8C3ctxq1tqvaCgkFb8cCA/edit?usp=sharing"",""ขอนแก่น!J458"")"),"")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IFERROR(__xludf.DUMMYFUNCTION("IMPORTRANGE(""https://docs.google.com/spreadsheets/d/1XL5vhW3sbDhbH9Cz0tuDiY8C3ctxq1tqvaCgkFb8cCA/edit?usp=sharing"",""ขอนแก่น!I459"")"),3000)</f>
        <v>3000</v>
      </c>
      <c r="J564" s="379">
        <f ca="1">IFERROR(__xludf.DUMMYFUNCTION("IMPORTRANGE(""https://docs.google.com/spreadsheets/d/1XL5vhW3sbDhbH9Cz0tuDiY8C3ctxq1tqvaCgkFb8cCA/edit?usp=sharing"",""ขอนแก่น!J459"")"),1125)</f>
        <v>1125</v>
      </c>
      <c r="K564" s="380">
        <f t="shared" ca="1" si="121"/>
        <v>37.5</v>
      </c>
      <c r="L564" s="381">
        <f ca="1">IFERROR(__xludf.DUMMYFUNCTION("IMPORTRANGE(""https://docs.google.com/spreadsheets/d/1XL5vhW3sbDhbH9Cz0tuDiY8C3ctxq1tqvaCgkFb8cCA/edit?usp=sharing"",""ขอนแก่น!L459"")"),166400)</f>
        <v>166400</v>
      </c>
      <c r="M564" s="381"/>
      <c r="N564" s="381">
        <f ca="1">IFERROR(__xludf.DUMMYFUNCTION("IMPORTRANGE(""https://docs.google.com/spreadsheets/d/1XL5vhW3sbDhbH9Cz0tuDiY8C3ctxq1tqvaCgkFb8cCA/edit?usp=sharing"",""ขอนแก่น!M459"")"),61682.14)</f>
        <v>61682.14</v>
      </c>
      <c r="O564" s="381">
        <f t="shared" ref="O564:O568" ca="1" si="122">+IF(L564&gt;0,N564*100/L564,0)</f>
        <v>37.068593749999998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IFERROR(__xludf.DUMMYFUNCTION("IMPORTRANGE(""https://docs.google.com/spreadsheets/d/1XL5vhW3sbDhbH9Cz0tuDiY8C3ctxq1tqvaCgkFb8cCA/edit?usp=sharing"",""ขอนแก่น!L460"")"),0)</f>
        <v>0</v>
      </c>
      <c r="M565" s="172"/>
      <c r="N565" s="178">
        <f ca="1">IFERROR(__xludf.DUMMYFUNCTION("IMPORTRANGE(""https://docs.google.com/spreadsheets/d/1XL5vhW3sbDhbH9Cz0tuDiY8C3ctxq1tqvaCgkFb8cCA/edit?usp=sharing"",""ขอนแก่น!M460"")"),0)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IFERROR(__xludf.DUMMYFUNCTION("IMPORTRANGE(""https://docs.google.com/spreadsheets/d/1XL5vhW3sbDhbH9Cz0tuDiY8C3ctxq1tqvaCgkFb8cCA/edit?usp=sharing"",""ขอนแก่น!L461"")"),166400)</f>
        <v>166400</v>
      </c>
      <c r="M566" s="173"/>
      <c r="N566" s="178">
        <f ca="1">IFERROR(__xludf.DUMMYFUNCTION("IMPORTRANGE(""https://docs.google.com/spreadsheets/d/1XL5vhW3sbDhbH9Cz0tuDiY8C3ctxq1tqvaCgkFb8cCA/edit?usp=sharing"",""ขอนแก่น!M461"")"),61682.14)</f>
        <v>61682.14</v>
      </c>
      <c r="O566" s="178">
        <f t="shared" ca="1" si="122"/>
        <v>37.068593749999998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IFERROR(__xludf.DUMMYFUNCTION("IMPORTRANGE(""https://docs.google.com/spreadsheets/d/1XL5vhW3sbDhbH9Cz0tuDiY8C3ctxq1tqvaCgkFb8cCA/edit?usp=sharing"",""ขอนแก่น!L462"")"),0)</f>
        <v>0</v>
      </c>
      <c r="M567" s="178"/>
      <c r="N567" s="178">
        <f ca="1">IFERROR(__xludf.DUMMYFUNCTION("IMPORTRANGE(""https://docs.google.com/spreadsheets/d/1XL5vhW3sbDhbH9Cz0tuDiY8C3ctxq1tqvaCgkFb8cCA/edit?usp=sharing"",""ขอนแก่น!M462"")"),0)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IFERROR(__xludf.DUMMYFUNCTION("IMPORTRANGE(""https://docs.google.com/spreadsheets/d/1XL5vhW3sbDhbH9Cz0tuDiY8C3ctxq1tqvaCgkFb8cCA/edit?usp=sharing"",""ขอนแก่น!L463"")"),166400)</f>
        <v>166400</v>
      </c>
      <c r="M568" s="178"/>
      <c r="N568" s="178">
        <f ca="1">IFERROR(__xludf.DUMMYFUNCTION("IMPORTRANGE(""https://docs.google.com/spreadsheets/d/1XL5vhW3sbDhbH9Cz0tuDiY8C3ctxq1tqvaCgkFb8cCA/edit?usp=sharing"",""ขอนแก่น!M463"")"),61682.14)</f>
        <v>61682.14</v>
      </c>
      <c r="O568" s="178">
        <f t="shared" ca="1" si="122"/>
        <v>37.068593749999998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IFERROR(__xludf.DUMMYFUNCTION("IMPORTRANGE(""https://docs.google.com/spreadsheets/d/1XL5vhW3sbDhbH9Cz0tuDiY8C3ctxq1tqvaCgkFb8cCA/edit?usp=sharing"",""ขอนแก่น!M464"")"),0)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IFERROR(__xludf.DUMMYFUNCTION("IMPORTRANGE(""https://docs.google.com/spreadsheets/d/1XL5vhW3sbDhbH9Cz0tuDiY8C3ctxq1tqvaCgkFb8cCA/edit?usp=sharing"",""ขอนแก่น!M465"")"),0)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IFERROR(__xludf.DUMMYFUNCTION("IMPORTRANGE(""https://docs.google.com/spreadsheets/d/1XL5vhW3sbDhbH9Cz0tuDiY8C3ctxq1tqvaCgkFb8cCA/edit?usp=sharing"",""ขอนแก่น!M466"")"),41859.14)</f>
        <v>41859.14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IFERROR(__xludf.DUMMYFUNCTION("IMPORTRANGE(""https://docs.google.com/spreadsheets/d/1XL5vhW3sbDhbH9Cz0tuDiY8C3ctxq1tqvaCgkFb8cCA/edit?usp=sharing"",""ขอนแก่น!M467"")"),19823)</f>
        <v>19823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IFERROR(__xludf.DUMMYFUNCTION("IMPORTRANGE(""https://docs.google.com/spreadsheets/d/1XL5vhW3sbDhbH9Cz0tuDiY8C3ctxq1tqvaCgkFb8cCA/edit?usp=sharing"",""ขอนแก่น!I468"")"),3000)</f>
        <v>3000</v>
      </c>
      <c r="J573" s="428">
        <f ca="1">IFERROR(__xludf.DUMMYFUNCTION("IMPORTRANGE(""https://docs.google.com/spreadsheets/d/1XL5vhW3sbDhbH9Cz0tuDiY8C3ctxq1tqvaCgkFb8cCA/edit?usp=sharing"",""ขอนแก่น!J468"")"),1125)</f>
        <v>1125</v>
      </c>
      <c r="K573" s="211">
        <f ca="1">IF(I573&gt;0,J573*100/I573,0)</f>
        <v>37.5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IFERROR(__xludf.DUMMYFUNCTION("IMPORTRANGE(""https://docs.google.com/spreadsheets/d/1XL5vhW3sbDhbH9Cz0tuDiY8C3ctxq1tqvaCgkFb8cCA/edit?usp=sharing"",""ขอนแก่น!I470"")"),0)</f>
        <v>0</v>
      </c>
      <c r="J575" s="207">
        <f ca="1">IFERROR(__xludf.DUMMYFUNCTION("IMPORTRANGE(""https://docs.google.com/spreadsheets/d/1XL5vhW3sbDhbH9Cz0tuDiY8C3ctxq1tqvaCgkFb8cCA/edit?usp=sharing"",""ขอนแก่น!J470"")"),4)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IFERROR(__xludf.DUMMYFUNCTION("IMPORTRANGE(""https://docs.google.com/spreadsheets/d/1XL5vhW3sbDhbH9Cz0tuDiY8C3ctxq1tqvaCgkFb8cCA/edit?usp=sharing"",""ขอนแก่น!I471"")"),0)</f>
        <v>0</v>
      </c>
      <c r="J576" s="207">
        <f ca="1">IFERROR(__xludf.DUMMYFUNCTION("IMPORTRANGE(""https://docs.google.com/spreadsheets/d/1XL5vhW3sbDhbH9Cz0tuDiY8C3ctxq1tqvaCgkFb8cCA/edit?usp=sharing"",""ขอนแก่น!J471"")"),374)</f>
        <v>374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IFERROR(__xludf.DUMMYFUNCTION("IMPORTRANGE(""https://docs.google.com/spreadsheets/d/1XL5vhW3sbDhbH9Cz0tuDiY8C3ctxq1tqvaCgkFb8cCA/edit?usp=sharing"",""ขอนแก่น!I472"")"),0)</f>
        <v>0</v>
      </c>
      <c r="J577" s="198">
        <f ca="1">IFERROR(__xludf.DUMMYFUNCTION("IMPORTRANGE(""https://docs.google.com/spreadsheets/d/1XL5vhW3sbDhbH9Cz0tuDiY8C3ctxq1tqvaCgkFb8cCA/edit?usp=sharing"",""ขอนแก่น!J472"")"),750)</f>
        <v>750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IFERROR(__xludf.DUMMYFUNCTION("IMPORTRANGE(""https://docs.google.com/spreadsheets/d/1XL5vhW3sbDhbH9Cz0tuDiY8C3ctxq1tqvaCgkFb8cCA/edit?usp=sharing"",""ขอนแก่น!I473"")"),0)</f>
        <v>0</v>
      </c>
      <c r="J578" s="207">
        <f ca="1">IFERROR(__xludf.DUMMYFUNCTION("IMPORTRANGE(""https://docs.google.com/spreadsheets/d/1XL5vhW3sbDhbH9Cz0tuDiY8C3ctxq1tqvaCgkFb8cCA/edit?usp=sharing"",""ขอนแก่น!J473"")"),1)</f>
        <v>1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IFERROR(__xludf.DUMMYFUNCTION("IMPORTRANGE(""https://docs.google.com/spreadsheets/d/1XL5vhW3sbDhbH9Cz0tuDiY8C3ctxq1tqvaCgkFb8cCA/edit?usp=sharing"",""ขอนแก่น!I474"")"),0)</f>
        <v>0</v>
      </c>
      <c r="J579" s="207">
        <f ca="1">IFERROR(__xludf.DUMMYFUNCTION("IMPORTRANGE(""https://docs.google.com/spreadsheets/d/1XL5vhW3sbDhbH9Cz0tuDiY8C3ctxq1tqvaCgkFb8cCA/edit?usp=sharing"",""ขอนแก่น!J474"")"),0)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IFERROR(__xludf.DUMMYFUNCTION("IMPORTRANGE(""https://docs.google.com/spreadsheets/d/1XL5vhW3sbDhbH9Cz0tuDiY8C3ctxq1tqvaCgkFb8cCA/edit?usp=sharing"",""ขอนแก่น!I475"")"),40)</f>
        <v>40</v>
      </c>
      <c r="J580" s="379">
        <f ca="1">IFERROR(__xludf.DUMMYFUNCTION("IMPORTRANGE(""https://docs.google.com/spreadsheets/d/1XL5vhW3sbDhbH9Cz0tuDiY8C3ctxq1tqvaCgkFb8cCA/edit?usp=sharing"",""ขอนแก่น!J475"")"),0)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IFERROR(__xludf.DUMMYFUNCTION("IMPORTRANGE(""https://docs.google.com/spreadsheets/d/1XL5vhW3sbDhbH9Cz0tuDiY8C3ctxq1tqvaCgkFb8cCA/edit?usp=sharing"",""ขอนแก่น!L475"")"),172040)</f>
        <v>172040</v>
      </c>
      <c r="M580" s="381"/>
      <c r="N580" s="381">
        <f ca="1">IFERROR(__xludf.DUMMYFUNCTION("IMPORTRANGE(""https://docs.google.com/spreadsheets/d/1XL5vhW3sbDhbH9Cz0tuDiY8C3ctxq1tqvaCgkFb8cCA/edit?usp=sharing"",""ขอนแก่น!M475"")"),0)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IFERROR(__xludf.DUMMYFUNCTION("IMPORTRANGE(""https://docs.google.com/spreadsheets/d/1XL5vhW3sbDhbH9Cz0tuDiY8C3ctxq1tqvaCgkFb8cCA/edit?usp=sharing"",""ขอนแก่น!L476"")"),0)</f>
        <v>0</v>
      </c>
      <c r="M581" s="172"/>
      <c r="N581" s="178">
        <f ca="1">IFERROR(__xludf.DUMMYFUNCTION("IMPORTRANGE(""https://docs.google.com/spreadsheets/d/1XL5vhW3sbDhbH9Cz0tuDiY8C3ctxq1tqvaCgkFb8cCA/edit?usp=sharing"",""ขอนแก่น!M476"")"),0)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IFERROR(__xludf.DUMMYFUNCTION("IMPORTRANGE(""https://docs.google.com/spreadsheets/d/1XL5vhW3sbDhbH9Cz0tuDiY8C3ctxq1tqvaCgkFb8cCA/edit?usp=sharing"",""ขอนแก่น!L477"")"),172040)</f>
        <v>172040</v>
      </c>
      <c r="M582" s="173"/>
      <c r="N582" s="178">
        <f ca="1">IFERROR(__xludf.DUMMYFUNCTION("IMPORTRANGE(""https://docs.google.com/spreadsheets/d/1XL5vhW3sbDhbH9Cz0tuDiY8C3ctxq1tqvaCgkFb8cCA/edit?usp=sharing"",""ขอนแก่น!M477"")"),0)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IFERROR(__xludf.DUMMYFUNCTION("IMPORTRANGE(""https://docs.google.com/spreadsheets/d/1XL5vhW3sbDhbH9Cz0tuDiY8C3ctxq1tqvaCgkFb8cCA/edit?usp=sharing"",""ขอนแก่น!L478"")"),0)</f>
        <v>0</v>
      </c>
      <c r="M583" s="178"/>
      <c r="N583" s="178">
        <f ca="1">IFERROR(__xludf.DUMMYFUNCTION("IMPORTRANGE(""https://docs.google.com/spreadsheets/d/1XL5vhW3sbDhbH9Cz0tuDiY8C3ctxq1tqvaCgkFb8cCA/edit?usp=sharing"",""ขอนแก่น!M478"")"),0)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IFERROR(__xludf.DUMMYFUNCTION("IMPORTRANGE(""https://docs.google.com/spreadsheets/d/1XL5vhW3sbDhbH9Cz0tuDiY8C3ctxq1tqvaCgkFb8cCA/edit?usp=sharing"",""ขอนแก่น!L479"")"),172040)</f>
        <v>172040</v>
      </c>
      <c r="M584" s="178"/>
      <c r="N584" s="178">
        <f ca="1">IFERROR(__xludf.DUMMYFUNCTION("IMPORTRANGE(""https://docs.google.com/spreadsheets/d/1XL5vhW3sbDhbH9Cz0tuDiY8C3ctxq1tqvaCgkFb8cCA/edit?usp=sharing"",""ขอนแก่น!M479"")"),0)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IFERROR(__xludf.DUMMYFUNCTION("IMPORTRANGE(""https://docs.google.com/spreadsheets/d/1XL5vhW3sbDhbH9Cz0tuDiY8C3ctxq1tqvaCgkFb8cCA/edit?usp=sharing"",""ขอนแก่น!M480"")"),0)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IFERROR(__xludf.DUMMYFUNCTION("IMPORTRANGE(""https://docs.google.com/spreadsheets/d/1XL5vhW3sbDhbH9Cz0tuDiY8C3ctxq1tqvaCgkFb8cCA/edit?usp=sharing"",""ขอนแก่น!M481"")"),0)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IFERROR(__xludf.DUMMYFUNCTION("IMPORTRANGE(""https://docs.google.com/spreadsheets/d/1XL5vhW3sbDhbH9Cz0tuDiY8C3ctxq1tqvaCgkFb8cCA/edit?usp=sharing"",""ขอนแก่น!M482"")"),0)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IFERROR(__xludf.DUMMYFUNCTION("IMPORTRANGE(""https://docs.google.com/spreadsheets/d/1XL5vhW3sbDhbH9Cz0tuDiY8C3ctxq1tqvaCgkFb8cCA/edit?usp=sharing"",""ขอนแก่น!M483"")"),0)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IFERROR(__xludf.DUMMYFUNCTION("IMPORTRANGE(""https://docs.google.com/spreadsheets/d/1XL5vhW3sbDhbH9Cz0tuDiY8C3ctxq1tqvaCgkFb8cCA/edit?usp=sharing"",""ขอนแก่น!I484"")"),40)</f>
        <v>40</v>
      </c>
      <c r="J589" s="197">
        <f ca="1">IFERROR(__xludf.DUMMYFUNCTION("IMPORTRANGE(""https://docs.google.com/spreadsheets/d/1XL5vhW3sbDhbH9Cz0tuDiY8C3ctxq1tqvaCgkFb8cCA/edit?usp=sharing"",""ขอนแก่น!J484"")"),0)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IFERROR(__xludf.DUMMYFUNCTION("IMPORTRANGE(""https://docs.google.com/spreadsheets/d/1XL5vhW3sbDhbH9Cz0tuDiY8C3ctxq1tqvaCgkFb8cCA/edit?usp=sharing"",""ขอนแก่น!I485"")"),0)</f>
        <v>0</v>
      </c>
      <c r="J590" s="197">
        <f ca="1">IFERROR(__xludf.DUMMYFUNCTION("IMPORTRANGE(""https://docs.google.com/spreadsheets/d/1XL5vhW3sbDhbH9Cz0tuDiY8C3ctxq1tqvaCgkFb8cCA/edit?usp=sharing"",""ขอนแก่น!J485"")"),0)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IFERROR(__xludf.DUMMYFUNCTION("IMPORTRANGE(""https://docs.google.com/spreadsheets/d/1XL5vhW3sbDhbH9Cz0tuDiY8C3ctxq1tqvaCgkFb8cCA/edit?usp=sharing"",""ขอนแก่น!I486"")"),40)</f>
        <v>40</v>
      </c>
      <c r="J591" s="197">
        <f ca="1">IFERROR(__xludf.DUMMYFUNCTION("IMPORTRANGE(""https://docs.google.com/spreadsheets/d/1XL5vhW3sbDhbH9Cz0tuDiY8C3ctxq1tqvaCgkFb8cCA/edit?usp=sharing"",""ขอนแก่น!J486"")"),0)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IFERROR(__xludf.DUMMYFUNCTION("IMPORTRANGE(""https://docs.google.com/spreadsheets/d/1XL5vhW3sbDhbH9Cz0tuDiY8C3ctxq1tqvaCgkFb8cCA/edit?usp=sharing"",""ขอนแก่น!I487"")"),0)</f>
        <v>0</v>
      </c>
      <c r="J592" s="197">
        <f ca="1">IFERROR(__xludf.DUMMYFUNCTION("IMPORTRANGE(""https://docs.google.com/spreadsheets/d/1XL5vhW3sbDhbH9Cz0tuDiY8C3ctxq1tqvaCgkFb8cCA/edit?usp=sharing"",""ขอนแก่น!J487"")"),0)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IFERROR(__xludf.DUMMYFUNCTION("IMPORTRANGE(""https://docs.google.com/spreadsheets/d/1XL5vhW3sbDhbH9Cz0tuDiY8C3ctxq1tqvaCgkFb8cCA/edit?usp=sharing"",""ขอนแก่น!I488"")"),40)</f>
        <v>40</v>
      </c>
      <c r="J593" s="197">
        <f ca="1">IFERROR(__xludf.DUMMYFUNCTION("IMPORTRANGE(""https://docs.google.com/spreadsheets/d/1XL5vhW3sbDhbH9Cz0tuDiY8C3ctxq1tqvaCgkFb8cCA/edit?usp=sharing"",""ขอนแก่น!J488"")"),0)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IFERROR(__xludf.DUMMYFUNCTION("IMPORTRANGE(""https://docs.google.com/spreadsheets/d/1XL5vhW3sbDhbH9Cz0tuDiY8C3ctxq1tqvaCgkFb8cCA/edit?usp=sharing"",""ขอนแก่น!I489"")"),0)</f>
        <v>0</v>
      </c>
      <c r="J594" s="197">
        <f ca="1">IFERROR(__xludf.DUMMYFUNCTION("IMPORTRANGE(""https://docs.google.com/spreadsheets/d/1XL5vhW3sbDhbH9Cz0tuDiY8C3ctxq1tqvaCgkFb8cCA/edit?usp=sharing"",""ขอนแก่น!J489"")"),0)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IFERROR(__xludf.DUMMYFUNCTION("IMPORTRANGE(""https://docs.google.com/spreadsheets/d/1XL5vhW3sbDhbH9Cz0tuDiY8C3ctxq1tqvaCgkFb8cCA/edit?usp=sharing"",""ขอนแก่น!I490"")"),40)</f>
        <v>40</v>
      </c>
      <c r="J595" s="197">
        <f ca="1">IFERROR(__xludf.DUMMYFUNCTION("IMPORTRANGE(""https://docs.google.com/spreadsheets/d/1XL5vhW3sbDhbH9Cz0tuDiY8C3ctxq1tqvaCgkFb8cCA/edit?usp=sharing"",""ขอนแก่น!J490"")"),0)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IFERROR(__xludf.DUMMYFUNCTION("IMPORTRANGE(""https://docs.google.com/spreadsheets/d/1XL5vhW3sbDhbH9Cz0tuDiY8C3ctxq1tqvaCgkFb8cCA/edit?usp=sharing"",""ขอนแก่น!I491"")"),0)</f>
        <v>0</v>
      </c>
      <c r="J596" s="250">
        <f ca="1">IFERROR(__xludf.DUMMYFUNCTION("IMPORTRANGE(""https://docs.google.com/spreadsheets/d/1XL5vhW3sbDhbH9Cz0tuDiY8C3ctxq1tqvaCgkFb8cCA/edit?usp=sharing"",""ขอนแก่น!J491"")"),0)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IFERROR(__xludf.DUMMYFUNCTION("IMPORTRANGE(""https://docs.google.com/spreadsheets/d/1XL5vhW3sbDhbH9Cz0tuDiY8C3ctxq1tqvaCgkFb8cCA/edit?usp=sharing"",""ขอนแก่น!I492"")"),100)</f>
        <v>100</v>
      </c>
      <c r="J597" s="495">
        <f ca="1">IFERROR(__xludf.DUMMYFUNCTION("IMPORTRANGE(""https://docs.google.com/spreadsheets/d/1XL5vhW3sbDhbH9Cz0tuDiY8C3ctxq1tqvaCgkFb8cCA/edit?usp=sharing"",""ขอนแก่น!J492"")"),0)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IFERROR(__xludf.DUMMYFUNCTION("IMPORTRANGE(""https://docs.google.com/spreadsheets/d/1XL5vhW3sbDhbH9Cz0tuDiY8C3ctxq1tqvaCgkFb8cCA/edit?usp=sharing"",""ขอนแก่น!L492"")"),10500)</f>
        <v>10500</v>
      </c>
      <c r="M597" s="420"/>
      <c r="N597" s="420">
        <f ca="1">IFERROR(__xludf.DUMMYFUNCTION("IMPORTRANGE(""https://docs.google.com/spreadsheets/d/1XL5vhW3sbDhbH9Cz0tuDiY8C3ctxq1tqvaCgkFb8cCA/edit?usp=sharing"",""ขอนแก่น!M492"")"),5450)</f>
        <v>5450</v>
      </c>
      <c r="O597" s="420">
        <f t="shared" ref="O597:O601" ca="1" si="126">+IF(L597&gt;0,N597*100/L597,0)</f>
        <v>51.904761904761905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IFERROR(__xludf.DUMMYFUNCTION("IMPORTRANGE(""https://docs.google.com/spreadsheets/d/1XL5vhW3sbDhbH9Cz0tuDiY8C3ctxq1tqvaCgkFb8cCA/edit?usp=sharing"",""ขอนแก่น!L493"")"),0)</f>
        <v>0</v>
      </c>
      <c r="M598" s="172"/>
      <c r="N598" s="178">
        <f ca="1">IFERROR(__xludf.DUMMYFUNCTION("IMPORTRANGE(""https://docs.google.com/spreadsheets/d/1XL5vhW3sbDhbH9Cz0tuDiY8C3ctxq1tqvaCgkFb8cCA/edit?usp=sharing"",""ขอนแก่น!M493"")"),0)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IFERROR(__xludf.DUMMYFUNCTION("IMPORTRANGE(""https://docs.google.com/spreadsheets/d/1XL5vhW3sbDhbH9Cz0tuDiY8C3ctxq1tqvaCgkFb8cCA/edit?usp=sharing"",""ขอนแก่น!L494"")"),10500)</f>
        <v>10500</v>
      </c>
      <c r="M599" s="173"/>
      <c r="N599" s="178">
        <f ca="1">IFERROR(__xludf.DUMMYFUNCTION("IMPORTRANGE(""https://docs.google.com/spreadsheets/d/1XL5vhW3sbDhbH9Cz0tuDiY8C3ctxq1tqvaCgkFb8cCA/edit?usp=sharing"",""ขอนแก่น!M494"")"),5450)</f>
        <v>5450</v>
      </c>
      <c r="O599" s="178">
        <f t="shared" ca="1" si="126"/>
        <v>51.904761904761905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IFERROR(__xludf.DUMMYFUNCTION("IMPORTRANGE(""https://docs.google.com/spreadsheets/d/1XL5vhW3sbDhbH9Cz0tuDiY8C3ctxq1tqvaCgkFb8cCA/edit?usp=sharing"",""ขอนแก่น!L495"")"),0)</f>
        <v>0</v>
      </c>
      <c r="M600" s="178"/>
      <c r="N600" s="178">
        <f ca="1">IFERROR(__xludf.DUMMYFUNCTION("IMPORTRANGE(""https://docs.google.com/spreadsheets/d/1XL5vhW3sbDhbH9Cz0tuDiY8C3ctxq1tqvaCgkFb8cCA/edit?usp=sharing"",""ขอนแก่น!M495"")"),0)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IFERROR(__xludf.DUMMYFUNCTION("IMPORTRANGE(""https://docs.google.com/spreadsheets/d/1XL5vhW3sbDhbH9Cz0tuDiY8C3ctxq1tqvaCgkFb8cCA/edit?usp=sharing"",""ขอนแก่น!L496"")"),10500)</f>
        <v>10500</v>
      </c>
      <c r="M601" s="178"/>
      <c r="N601" s="178">
        <f ca="1">IFERROR(__xludf.DUMMYFUNCTION("IMPORTRANGE(""https://docs.google.com/spreadsheets/d/1XL5vhW3sbDhbH9Cz0tuDiY8C3ctxq1tqvaCgkFb8cCA/edit?usp=sharing"",""ขอนแก่น!M496"")"),5450)</f>
        <v>5450</v>
      </c>
      <c r="O601" s="178">
        <f t="shared" ca="1" si="126"/>
        <v>51.904761904761905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IFERROR(__xludf.DUMMYFUNCTION("IMPORTRANGE(""https://docs.google.com/spreadsheets/d/1XL5vhW3sbDhbH9Cz0tuDiY8C3ctxq1tqvaCgkFb8cCA/edit?usp=sharing"",""ขอนแก่น!M497"")"),0)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IFERROR(__xludf.DUMMYFUNCTION("IMPORTRANGE(""https://docs.google.com/spreadsheets/d/1XL5vhW3sbDhbH9Cz0tuDiY8C3ctxq1tqvaCgkFb8cCA/edit?usp=sharing"",""ขอนแก่น!M498"")"),0)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IFERROR(__xludf.DUMMYFUNCTION("IMPORTRANGE(""https://docs.google.com/spreadsheets/d/1XL5vhW3sbDhbH9Cz0tuDiY8C3ctxq1tqvaCgkFb8cCA/edit?usp=sharing"",""ขอนแก่น!M499"")"),0)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IFERROR(__xludf.DUMMYFUNCTION("IMPORTRANGE(""https://docs.google.com/spreadsheets/d/1XL5vhW3sbDhbH9Cz0tuDiY8C3ctxq1tqvaCgkFb8cCA/edit?usp=sharing"",""ขอนแก่น!M500"")"),5450)</f>
        <v>5450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IFERROR(__xludf.DUMMYFUNCTION("IMPORTRANGE(""https://docs.google.com/spreadsheets/d/1XL5vhW3sbDhbH9Cz0tuDiY8C3ctxq1tqvaCgkFb8cCA/edit?usp=sharing"",""ขอนแก่น!J502"")"),0)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IFERROR(__xludf.DUMMYFUNCTION("IMPORTRANGE(""https://docs.google.com/spreadsheets/d/1XL5vhW3sbDhbH9Cz0tuDiY8C3ctxq1tqvaCgkFb8cCA/edit?usp=sharing"",""ขอนแก่น!J503"")"),1)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IFERROR(__xludf.DUMMYFUNCTION("IMPORTRANGE(""https://docs.google.com/spreadsheets/d/1XL5vhW3sbDhbH9Cz0tuDiY8C3ctxq1tqvaCgkFb8cCA/edit?usp=sharing"",""ขอนแก่น!J166"")"),0)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IFERROR(__xludf.DUMMYFUNCTION("IMPORTRANGE(""https://docs.google.com/spreadsheets/d/1XL5vhW3sbDhbH9Cz0tuDiY8C3ctxq1tqvaCgkFb8cCA/edit?usp=sharing"",""ขอนแก่น!J166"")"),0)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IFERROR(__xludf.DUMMYFUNCTION("IMPORTRANGE(""https://docs.google.com/spreadsheets/d/1XL5vhW3sbDhbH9Cz0tuDiY8C3ctxq1tqvaCgkFb8cCA/edit?usp=sharing"",""ขอนแก่น!I506"")"),100)</f>
        <v>100</v>
      </c>
      <c r="J611" s="170">
        <f ca="1">IFERROR(__xludf.DUMMYFUNCTION("IMPORTRANGE(""https://docs.google.com/spreadsheets/d/1XL5vhW3sbDhbH9Cz0tuDiY8C3ctxq1tqvaCgkFb8cCA/edit?usp=sharing"",""ขอนแก่น!J506"")"),0)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IFERROR(__xludf.DUMMYFUNCTION("IMPORTRANGE(""https://docs.google.com/spreadsheets/d/1XL5vhW3sbDhbH9Cz0tuDiY8C3ctxq1tqvaCgkFb8cCA/edit?usp=sharing"",""ขอนแก่น!I507"")"),0)</f>
        <v>0</v>
      </c>
      <c r="J612" s="207">
        <f ca="1">IFERROR(__xludf.DUMMYFUNCTION("IMPORTRANGE(""https://docs.google.com/spreadsheets/d/1XL5vhW3sbDhbH9Cz0tuDiY8C3ctxq1tqvaCgkFb8cCA/edit?usp=sharing"",""ขอนแก่น!J507"")"),0)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IFERROR(__xludf.DUMMYFUNCTION("IMPORTRANGE(""https://docs.google.com/spreadsheets/d/1XL5vhW3sbDhbH9Cz0tuDiY8C3ctxq1tqvaCgkFb8cCA/edit?usp=sharing"",""ขอนแก่น!I508"")"),0)</f>
        <v>0</v>
      </c>
      <c r="J613" s="207">
        <f ca="1">IFERROR(__xludf.DUMMYFUNCTION("IMPORTRANGE(""https://docs.google.com/spreadsheets/d/1XL5vhW3sbDhbH9Cz0tuDiY8C3ctxq1tqvaCgkFb8cCA/edit?usp=sharing"",""ขอนแก่น!J508"")"),0)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IFERROR(__xludf.DUMMYFUNCTION("IMPORTRANGE(""https://docs.google.com/spreadsheets/d/1XL5vhW3sbDhbH9Cz0tuDiY8C3ctxq1tqvaCgkFb8cCA/edit?usp=sharing"",""ขอนแก่น!I509"")"),0)</f>
        <v>0</v>
      </c>
      <c r="J614" s="207">
        <f ca="1">IFERROR(__xludf.DUMMYFUNCTION("IMPORTRANGE(""https://docs.google.com/spreadsheets/d/1XL5vhW3sbDhbH9Cz0tuDiY8C3ctxq1tqvaCgkFb8cCA/edit?usp=sharing"",""ขอนแก่น!J509"")"),0)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IFERROR(__xludf.DUMMYFUNCTION("IMPORTRANGE(""https://docs.google.com/spreadsheets/d/1XL5vhW3sbDhbH9Cz0tuDiY8C3ctxq1tqvaCgkFb8cCA/edit?usp=sharing"",""ขอนแก่น!I510"")"),0)</f>
        <v>0</v>
      </c>
      <c r="J615" s="207">
        <f ca="1">IFERROR(__xludf.DUMMYFUNCTION("IMPORTRANGE(""https://docs.google.com/spreadsheets/d/1XL5vhW3sbDhbH9Cz0tuDiY8C3ctxq1tqvaCgkFb8cCA/edit?usp=sharing"",""ขอนแก่น!J510"")"),0)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IFERROR(__xludf.DUMMYFUNCTION("IMPORTRANGE(""https://docs.google.com/spreadsheets/d/1XL5vhW3sbDhbH9Cz0tuDiY8C3ctxq1tqvaCgkFb8cCA/edit?usp=sharing"",""ขอนแก่น!I511"")"),0)</f>
        <v>0</v>
      </c>
      <c r="J616" s="207">
        <f ca="1">IFERROR(__xludf.DUMMYFUNCTION("IMPORTRANGE(""https://docs.google.com/spreadsheets/d/1XL5vhW3sbDhbH9Cz0tuDiY8C3ctxq1tqvaCgkFb8cCA/edit?usp=sharing"",""ขอนแก่น!J511"")"),0)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IFERROR(__xludf.DUMMYFUNCTION("IMPORTRANGE(""https://docs.google.com/spreadsheets/d/1XL5vhW3sbDhbH9Cz0tuDiY8C3ctxq1tqvaCgkFb8cCA/edit?usp=sharing"",""ขอนแก่น!I512"")"),0)</f>
        <v>0</v>
      </c>
      <c r="J617" s="197">
        <f ca="1">IFERROR(__xludf.DUMMYFUNCTION("IMPORTRANGE(""https://docs.google.com/spreadsheets/d/1XL5vhW3sbDhbH9Cz0tuDiY8C3ctxq1tqvaCgkFb8cCA/edit?usp=sharing"",""ขอนแก่น!J512"")"),0)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IFERROR(__xludf.DUMMYFUNCTION("IMPORTRANGE(""https://docs.google.com/spreadsheets/d/1XL5vhW3sbDhbH9Cz0tuDiY8C3ctxq1tqvaCgkFb8cCA/edit?usp=sharing"",""ขอนแก่น!I513"")"),0)</f>
        <v>0</v>
      </c>
      <c r="J618" s="198">
        <f ca="1">IFERROR(__xludf.DUMMYFUNCTION("IMPORTRANGE(""https://docs.google.com/spreadsheets/d/1XL5vhW3sbDhbH9Cz0tuDiY8C3ctxq1tqvaCgkFb8cCA/edit?usp=sharing"",""ขอนแก่น!J513"")"),0)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IFERROR(__xludf.DUMMYFUNCTION("IMPORTRANGE(""https://docs.google.com/spreadsheets/d/1XL5vhW3sbDhbH9Cz0tuDiY8C3ctxq1tqvaCgkFb8cCA/edit?usp=sharing"",""ขอนแก่น!I514"")"),0)</f>
        <v>0</v>
      </c>
      <c r="J619" s="198">
        <f ca="1">IFERROR(__xludf.DUMMYFUNCTION("IMPORTRANGE(""https://docs.google.com/spreadsheets/d/1XL5vhW3sbDhbH9Cz0tuDiY8C3ctxq1tqvaCgkFb8cCA/edit?usp=sharing"",""ขอนแก่น!J514"")"),0)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IFERROR(__xludf.DUMMYFUNCTION("IMPORTRANGE(""https://docs.google.com/spreadsheets/d/1XL5vhW3sbDhbH9Cz0tuDiY8C3ctxq1tqvaCgkFb8cCA/edit?usp=sharing"",""ขอนแก่น!I515"")"),0)</f>
        <v>0</v>
      </c>
      <c r="J620" s="212">
        <f ca="1">IFERROR(__xludf.DUMMYFUNCTION("IMPORTRANGE(""https://docs.google.com/spreadsheets/d/1XL5vhW3sbDhbH9Cz0tuDiY8C3ctxq1tqvaCgkFb8cCA/edit?usp=sharing"",""ขอนแก่น!J515"")"),0)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IFERROR(__xludf.DUMMYFUNCTION("IMPORTRANGE(""https://docs.google.com/spreadsheets/d/1XL5vhW3sbDhbH9Cz0tuDiY8C3ctxq1tqvaCgkFb8cCA/edit?usp=sharing"",""ขอนแก่น!I516"")"),0)</f>
        <v>0</v>
      </c>
      <c r="J621" s="212">
        <f ca="1">IFERROR(__xludf.DUMMYFUNCTION("IMPORTRANGE(""https://docs.google.com/spreadsheets/d/1XL5vhW3sbDhbH9Cz0tuDiY8C3ctxq1tqvaCgkFb8cCA/edit?usp=sharing"",""ขอนแก่น!J516"")"),0)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IFERROR(__xludf.DUMMYFUNCTION("IMPORTRANGE(""https://docs.google.com/spreadsheets/d/1XL5vhW3sbDhbH9Cz0tuDiY8C3ctxq1tqvaCgkFb8cCA/edit?usp=sharing"",""ขอนแก่น!I517"")"),0)</f>
        <v>0</v>
      </c>
      <c r="J622" s="198">
        <f ca="1">IFERROR(__xludf.DUMMYFUNCTION("IMPORTRANGE(""https://docs.google.com/spreadsheets/d/1XL5vhW3sbDhbH9Cz0tuDiY8C3ctxq1tqvaCgkFb8cCA/edit?usp=sharing"",""ขอนแก่น!J517"")"),0)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IFERROR(__xludf.DUMMYFUNCTION("IMPORTRANGE(""https://docs.google.com/spreadsheets/d/1XL5vhW3sbDhbH9Cz0tuDiY8C3ctxq1tqvaCgkFb8cCA/edit?usp=sharing"",""ขอนแก่น!I518"")"),0)</f>
        <v>0</v>
      </c>
      <c r="J623" s="198">
        <f ca="1">IFERROR(__xludf.DUMMYFUNCTION("IMPORTRANGE(""https://docs.google.com/spreadsheets/d/1XL5vhW3sbDhbH9Cz0tuDiY8C3ctxq1tqvaCgkFb8cCA/edit?usp=sharing"",""ขอนแก่น!J518"")"),0)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IFERROR(__xludf.DUMMYFUNCTION("IMPORTRANGE(""https://docs.google.com/spreadsheets/d/1XL5vhW3sbDhbH9Cz0tuDiY8C3ctxq1tqvaCgkFb8cCA/edit?usp=sharing"",""ขอนแก่น!I519"")"),0)</f>
        <v>0</v>
      </c>
      <c r="J624" s="197">
        <f ca="1">IFERROR(__xludf.DUMMYFUNCTION("IMPORTRANGE(""https://docs.google.com/spreadsheets/d/1XL5vhW3sbDhbH9Cz0tuDiY8C3ctxq1tqvaCgkFb8cCA/edit?usp=sharing"",""ขอนแก่น!J519"")"),0)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IFERROR(__xludf.DUMMYFUNCTION("IMPORTRANGE(""https://docs.google.com/spreadsheets/d/1XL5vhW3sbDhbH9Cz0tuDiY8C3ctxq1tqvaCgkFb8cCA/edit?usp=sharing"",""ขอนแก่น!I520"")"),0)</f>
        <v>0</v>
      </c>
      <c r="J625" s="198">
        <f ca="1">IFERROR(__xludf.DUMMYFUNCTION("IMPORTRANGE(""https://docs.google.com/spreadsheets/d/1XL5vhW3sbDhbH9Cz0tuDiY8C3ctxq1tqvaCgkFb8cCA/edit?usp=sharing"",""ขอนแก่น!J520"")"),0)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IFERROR(__xludf.DUMMYFUNCTION("IMPORTRANGE(""https://docs.google.com/spreadsheets/d/1XL5vhW3sbDhbH9Cz0tuDiY8C3ctxq1tqvaCgkFb8cCA/edit?usp=sharing"",""ขอนแก่น!I521"")"),0)</f>
        <v>0</v>
      </c>
      <c r="J626" s="198">
        <f ca="1">IFERROR(__xludf.DUMMYFUNCTION("IMPORTRANGE(""https://docs.google.com/spreadsheets/d/1XL5vhW3sbDhbH9Cz0tuDiY8C3ctxq1tqvaCgkFb8cCA/edit?usp=sharing"",""ขอนแก่น!J521"")"),0)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IFERROR(__xludf.DUMMYFUNCTION("IMPORTRANGE(""https://docs.google.com/spreadsheets/d/1XL5vhW3sbDhbH9Cz0tuDiY8C3ctxq1tqvaCgkFb8cCA/edit?usp=sharing"",""ขอนแก่น!I523"")"),3622257.64)</f>
        <v>3622257.64</v>
      </c>
      <c r="J628" s="349">
        <f ca="1">IFERROR(__xludf.DUMMYFUNCTION("IMPORTRANGE(""https://docs.google.com/spreadsheets/d/1XL5vhW3sbDhbH9Cz0tuDiY8C3ctxq1tqvaCgkFb8cCA/edit?usp=sharing"",""ขอนแก่น!J523"")"),1067476.48)</f>
        <v>1067476.48</v>
      </c>
      <c r="K628" s="350">
        <f t="shared" ref="K628:K635" ca="1" si="129">IF(I628&gt;0,J628*100/I628,0)</f>
        <v>29.469921416191699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IFERROR(__xludf.DUMMYFUNCTION("IMPORTRANGE(""https://docs.google.com/spreadsheets/d/1XL5vhW3sbDhbH9Cz0tuDiY8C3ctxq1tqvaCgkFb8cCA/edit?usp=sharing"",""ขอนแก่น!I524"")"),242)</f>
        <v>242</v>
      </c>
      <c r="J629" s="349">
        <f ca="1">IFERROR(__xludf.DUMMYFUNCTION("IMPORTRANGE(""https://docs.google.com/spreadsheets/d/1XL5vhW3sbDhbH9Cz0tuDiY8C3ctxq1tqvaCgkFb8cCA/edit?usp=sharing"",""ขอนแก่น!J524"")"),61)</f>
        <v>61</v>
      </c>
      <c r="K629" s="350">
        <f t="shared" ca="1" si="129"/>
        <v>25.206611570247933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9">
        <f ca="1">IFERROR(__xludf.DUMMYFUNCTION("IMPORTRANGE(""https://docs.google.com/spreadsheets/d/1XL5vhW3sbDhbH9Cz0tuDiY8C3ctxq1tqvaCgkFb8cCA/edit?usp=sharing"",""ขอนแก่น!J525"")"),992113.65)</f>
        <v>992113.65</v>
      </c>
      <c r="K630" s="350">
        <f t="shared" ca="1" si="129"/>
        <v>4.6648819286809298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IFERROR(__xludf.DUMMYFUNCTION("IMPORTRANGE(""https://docs.google.com/spreadsheets/d/1XL5vhW3sbDhbH9Cz0tuDiY8C3ctxq1tqvaCgkFb8cCA/edit?usp=sharing"",""ขอนแก่น!I526"")"),613)</f>
        <v>613</v>
      </c>
      <c r="J631" s="349">
        <f ca="1">IFERROR(__xludf.DUMMYFUNCTION("IMPORTRANGE(""https://docs.google.com/spreadsheets/d/1XL5vhW3sbDhbH9Cz0tuDiY8C3ctxq1tqvaCgkFb8cCA/edit?usp=sharing"",""ขอนแก่น!J526"")"),145)</f>
        <v>145</v>
      </c>
      <c r="K631" s="350">
        <f t="shared" ca="1" si="129"/>
        <v>23.65415986949429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IFERROR(__xludf.DUMMYFUNCTION("IMPORTRANGE(""https://docs.google.com/spreadsheets/d/1XL5vhW3sbDhbH9Cz0tuDiY8C3ctxq1tqvaCgkFb8cCA/edit?usp=sharing"",""ขอนแก่น!I527"")"),490580.36)</f>
        <v>490580.36</v>
      </c>
      <c r="J632" s="349">
        <f ca="1">IFERROR(__xludf.DUMMYFUNCTION("IMPORTRANGE(""https://docs.google.com/spreadsheets/d/1XL5vhW3sbDhbH9Cz0tuDiY8C3ctxq1tqvaCgkFb8cCA/edit?usp=sharing"",""ขอนแก่น!J527"")"),100665.46)</f>
        <v>100665.46</v>
      </c>
      <c r="K632" s="350">
        <f t="shared" ca="1" si="129"/>
        <v>20.519667766561223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IFERROR(__xludf.DUMMYFUNCTION("IMPORTRANGE(""https://docs.google.com/spreadsheets/d/1XL5vhW3sbDhbH9Cz0tuDiY8C3ctxq1tqvaCgkFb8cCA/edit?usp=sharing"",""ขอนแก่น!I528"")"),60)</f>
        <v>60</v>
      </c>
      <c r="J633" s="349">
        <f ca="1">IFERROR(__xludf.DUMMYFUNCTION("IMPORTRANGE(""https://docs.google.com/spreadsheets/d/1XL5vhW3sbDhbH9Cz0tuDiY8C3ctxq1tqvaCgkFb8cCA/edit?usp=sharing"",""ขอนแก่น!J528"")"),33)</f>
        <v>33</v>
      </c>
      <c r="K633" s="350">
        <f t="shared" ca="1" si="129"/>
        <v>55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IFERROR(__xludf.DUMMYFUNCTION("IMPORTRANGE(""https://docs.google.com/spreadsheets/d/1XL5vhW3sbDhbH9Cz0tuDiY8C3ctxq1tqvaCgkFb8cCA/edit?usp=sharing"",""ขอนแก่น!I529"")"),6500000)</f>
        <v>6500000</v>
      </c>
      <c r="J634" s="349">
        <f ca="1">IFERROR(__xludf.DUMMYFUNCTION("IMPORTRANGE(""https://docs.google.com/spreadsheets/d/1XL5vhW3sbDhbH9Cz0tuDiY8C3ctxq1tqvaCgkFb8cCA/edit?usp=sharing"",""ขอนแก่น!J529"")"),0)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IFERROR(__xludf.DUMMYFUNCTION("IMPORTRANGE(""https://docs.google.com/spreadsheets/d/1XL5vhW3sbDhbH9Cz0tuDiY8C3ctxq1tqvaCgkFb8cCA/edit?usp=sharing"",""ขอนแก่น!I530"")"),130)</f>
        <v>130</v>
      </c>
      <c r="J635" s="519">
        <f ca="1">IFERROR(__xludf.DUMMYFUNCTION("IMPORTRANGE(""https://docs.google.com/spreadsheets/d/1XL5vhW3sbDhbH9Cz0tuDiY8C3ctxq1tqvaCgkFb8cCA/edit?usp=sharing"",""ขอนแก่น!J530"")"),0)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69" activePane="bottomLeft" state="frozen"/>
      <selection activeCell="I98" sqref="I98"/>
      <selection pane="bottomLeft" activeCell="J476" sqref="J47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242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8108373</v>
      </c>
      <c r="M8" s="25">
        <f t="shared" ca="1" si="0"/>
        <v>2472867</v>
      </c>
      <c r="N8" s="25">
        <f t="shared" ca="1" si="0"/>
        <v>2680490</v>
      </c>
      <c r="O8" s="24">
        <f t="shared" ref="O8:O16" ca="1" si="1">IF(L8&gt;0,N8*100/L8,0)</f>
        <v>33.05829665211504</v>
      </c>
      <c r="P8" s="24">
        <f t="shared" ref="P8:P16" ca="1" si="2">IF(M8&gt;0,N8*100/M8,0)</f>
        <v>108.39604394413448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8108373</v>
      </c>
      <c r="M10" s="32">
        <f t="shared" ca="1" si="4"/>
        <v>2472867</v>
      </c>
      <c r="N10" s="32">
        <f t="shared" ca="1" si="4"/>
        <v>2680490</v>
      </c>
      <c r="O10" s="31">
        <f t="shared" ca="1" si="1"/>
        <v>33.05829665211504</v>
      </c>
      <c r="P10" s="31">
        <f t="shared" ca="1" si="2"/>
        <v>108.39604394413448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6504373</v>
      </c>
      <c r="M12" s="40">
        <f t="shared" ca="1" si="6"/>
        <v>2472867</v>
      </c>
      <c r="N12" s="40">
        <f t="shared" ca="1" si="6"/>
        <v>1890490</v>
      </c>
      <c r="O12" s="40">
        <f t="shared" ca="1" si="1"/>
        <v>29.064907562958027</v>
      </c>
      <c r="P12" s="40">
        <f t="shared" ca="1" si="2"/>
        <v>76.449319757188718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2863900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3640473</v>
      </c>
      <c r="M14" s="40">
        <f t="shared" si="8"/>
        <v>0</v>
      </c>
      <c r="N14" s="40">
        <f t="shared" ca="1" si="8"/>
        <v>204703</v>
      </c>
      <c r="O14" s="43">
        <f t="shared" ca="1" si="1"/>
        <v>5.6229781130089416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1604000</v>
      </c>
      <c r="M16" s="40">
        <f t="shared" si="10"/>
        <v>0</v>
      </c>
      <c r="N16" s="40">
        <f t="shared" ca="1" si="10"/>
        <v>790000</v>
      </c>
      <c r="O16" s="52">
        <f t="shared" ca="1" si="1"/>
        <v>49.251870324189525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6063890</v>
      </c>
      <c r="M18" s="25">
        <f t="shared" ca="1" si="11"/>
        <v>2472867</v>
      </c>
      <c r="N18" s="25">
        <f t="shared" ca="1" si="11"/>
        <v>2475787</v>
      </c>
      <c r="O18" s="24">
        <f t="shared" ref="O18:O20" ca="1" si="12">IF(L18&gt;0,N18*100/L18,0)</f>
        <v>40.828362651697176</v>
      </c>
      <c r="P18" s="24">
        <f t="shared" ref="P18:P26" ca="1" si="13">IF(M18&gt;0,N18*100/M18,0)</f>
        <v>100.11808156281757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6063890</v>
      </c>
      <c r="M20" s="32">
        <f t="shared" ca="1" si="15"/>
        <v>2472867</v>
      </c>
      <c r="N20" s="32">
        <f t="shared" ca="1" si="15"/>
        <v>2475787</v>
      </c>
      <c r="O20" s="31">
        <f t="shared" ca="1" si="12"/>
        <v>40.828362651697176</v>
      </c>
      <c r="P20" s="31">
        <f t="shared" ca="1" si="13"/>
        <v>100.11808156281757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4459890</v>
      </c>
      <c r="M22" s="44">
        <f t="shared" ca="1" si="18"/>
        <v>2472867</v>
      </c>
      <c r="N22" s="43">
        <f t="shared" ca="1" si="18"/>
        <v>1685787</v>
      </c>
      <c r="O22" s="43">
        <f t="shared" ca="1" si="17"/>
        <v>37.798847056765972</v>
      </c>
      <c r="P22" s="43">
        <f t="shared" ca="1" si="13"/>
        <v>68.171357375871807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2863900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1595990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1604000</v>
      </c>
      <c r="M26" s="52">
        <f t="shared" si="22"/>
        <v>0</v>
      </c>
      <c r="N26" s="52">
        <f t="shared" ca="1" si="22"/>
        <v>790000</v>
      </c>
      <c r="O26" s="52">
        <f t="shared" ca="1" si="17"/>
        <v>49.251870324189525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2044483</v>
      </c>
      <c r="M28" s="25">
        <f t="shared" si="23"/>
        <v>0</v>
      </c>
      <c r="N28" s="25">
        <f t="shared" ca="1" si="23"/>
        <v>204703</v>
      </c>
      <c r="O28" s="24">
        <f t="shared" ref="O28:O30" ca="1" si="24">IF(L28&gt;0,N28*100/L28,0)</f>
        <v>10.012457917233844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2044483</v>
      </c>
      <c r="M30" s="32">
        <f t="shared" si="27"/>
        <v>0</v>
      </c>
      <c r="N30" s="32">
        <f t="shared" ca="1" si="27"/>
        <v>204703</v>
      </c>
      <c r="O30" s="31">
        <f t="shared" ca="1" si="24"/>
        <v>10.012457917233844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2044483</v>
      </c>
      <c r="M32" s="43">
        <f t="shared" si="30"/>
        <v>0</v>
      </c>
      <c r="N32" s="43">
        <f t="shared" ca="1" si="30"/>
        <v>204703</v>
      </c>
      <c r="O32" s="43">
        <f t="shared" ca="1" si="29"/>
        <v>10.012457917233844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2044483</v>
      </c>
      <c r="M34" s="43">
        <f t="shared" si="32"/>
        <v>0</v>
      </c>
      <c r="N34" s="43">
        <f t="shared" ca="1" si="32"/>
        <v>204703</v>
      </c>
      <c r="O34" s="43">
        <f t="shared" ca="1" si="29"/>
        <v>10.012457917233844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6063890</v>
      </c>
      <c r="M37" s="57">
        <f t="shared" ca="1" si="33"/>
        <v>2472867</v>
      </c>
      <c r="N37" s="57">
        <f t="shared" ca="1" si="33"/>
        <v>2475787</v>
      </c>
      <c r="O37" s="58">
        <f t="shared" ca="1" si="29"/>
        <v>40.828362651697176</v>
      </c>
      <c r="P37" s="58">
        <f t="shared" ca="1" si="25"/>
        <v>100.11808156281757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2594800</v>
      </c>
      <c r="M41" s="81">
        <f t="shared" ca="1" si="34"/>
        <v>495400</v>
      </c>
      <c r="N41" s="81">
        <f t="shared" ca="1" si="34"/>
        <v>1192125</v>
      </c>
      <c r="O41" s="80">
        <f t="shared" ref="O41:O43" ca="1" si="35">IF(L41&gt;0,N41*100/L41,0)</f>
        <v>45.942847232927392</v>
      </c>
      <c r="P41" s="80">
        <f t="shared" ref="P41:P43" ca="1" si="36">IF(M41&gt;0,N41*100/M41,0)</f>
        <v>240.63887767460639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2594800</v>
      </c>
      <c r="M43" s="81">
        <f t="shared" ca="1" si="38"/>
        <v>495400</v>
      </c>
      <c r="N43" s="81">
        <f t="shared" ca="1" si="38"/>
        <v>1192125</v>
      </c>
      <c r="O43" s="80">
        <f t="shared" ca="1" si="35"/>
        <v>45.942847232927392</v>
      </c>
      <c r="P43" s="80">
        <f t="shared" ca="1" si="36"/>
        <v>240.63887767460639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990800</v>
      </c>
      <c r="M45" s="93">
        <f ca="1">IFERROR(__xludf.DUMMYFUNCTION("IMPORTRANGE(""https://docs.google.com/spreadsheets/d/1Yj_ptqi66GCucihVvJfMjLAmec39IyEx_6qawtMGysU/edit?usp=sharing"",""สบก!Q40"")"),495400)</f>
        <v>495400</v>
      </c>
      <c r="N45" s="93">
        <f ca="1">IFERROR(__xludf.DUMMYFUNCTION("IMPORTRANGE(""https://docs.google.com/spreadsheets/d/1Yj_ptqi66GCucihVvJfMjLAmec39IyEx_6qawtMGysU/edit?usp=sharing"",""สบก!R40"")"),402125)</f>
        <v>402125</v>
      </c>
      <c r="O45" s="94">
        <f ca="1">IF(L45&gt;0,N45*100/L45,0)</f>
        <v>40.585890189745662</v>
      </c>
      <c r="P45" s="94">
        <f ca="1">IF(M45&gt;0,N45*100/M45,0)</f>
        <v>81.171780379491324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IFERROR(__xludf.DUMMYFUNCTION("IMPORTRANGE(""https://docs.google.com/spreadsheets/d/1Yj_ptqi66GCucihVvJfMjLAmec39IyEx_6qawtMGysU/edit?usp=sharing"",""สบก!M40"")"),990800)</f>
        <v>990800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IFERROR(__xludf.DUMMYFUNCTION("IMPORTRANGE(""https://docs.google.com/spreadsheets/d/1Yj_ptqi66GCucihVvJfMjLAmec39IyEx_6qawtMGysU/edit?usp=sharing"",""สบก!N40"")"),0)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IFERROR(__xludf.DUMMYFUNCTION("IMPORTRANGE(""https://docs.google.com/spreadsheets/d/1Yj_ptqi66GCucihVvJfMjLAmec39IyEx_6qawtMGysU/edit?usp=sharing"",""สบก!O40"")"),1604000)</f>
        <v>1604000</v>
      </c>
      <c r="M49" s="103"/>
      <c r="N49" s="93">
        <f ca="1">IFERROR(__xludf.DUMMYFUNCTION("IMPORTRANGE(""https://docs.google.com/spreadsheets/d/1Yj_ptqi66GCucihVvJfMjLAmec39IyEx_6qawtMGysU/edit?usp=sharing"",""สบก!S40"")"),790000)</f>
        <v>790000</v>
      </c>
      <c r="O49" s="103">
        <f ca="1">IF(L49&gt;0,N49*100/L49,0)</f>
        <v>49.251870324189525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778800</v>
      </c>
      <c r="M53" s="127">
        <f t="shared" ca="1" si="39"/>
        <v>402557</v>
      </c>
      <c r="N53" s="127">
        <f t="shared" ca="1" si="39"/>
        <v>370083</v>
      </c>
      <c r="O53" s="126">
        <f t="shared" ref="O53:O55" ca="1" si="40">IF(L53&gt;0,N53*100/L53,0)</f>
        <v>47.519645608628657</v>
      </c>
      <c r="P53" s="126">
        <f t="shared" ref="P53:P55" ca="1" si="41">IF(M53&gt;0,N53*100/M53,0)</f>
        <v>91.933067863681416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778800</v>
      </c>
      <c r="M55" s="127">
        <f t="shared" ca="1" si="43"/>
        <v>402557</v>
      </c>
      <c r="N55" s="127">
        <f t="shared" ca="1" si="43"/>
        <v>370083</v>
      </c>
      <c r="O55" s="126">
        <f t="shared" ca="1" si="40"/>
        <v>47.519645608628657</v>
      </c>
      <c r="P55" s="126">
        <f t="shared" ca="1" si="41"/>
        <v>91.933067863681416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778800</v>
      </c>
      <c r="M57" s="93">
        <f ca="1">IFERROR(__xludf.DUMMYFUNCTION("IMPORTRANGE(""https://docs.google.com/spreadsheets/d/1Yj_ptqi66GCucihVvJfMjLAmec39IyEx_6qawtMGysU/edit?usp=sharing"",""สบก!Z40"")"),402557)</f>
        <v>402557</v>
      </c>
      <c r="N57" s="93">
        <f ca="1">IFERROR(__xludf.DUMMYFUNCTION("IMPORTRANGE(""https://docs.google.com/spreadsheets/d/1Yj_ptqi66GCucihVvJfMjLAmec39IyEx_6qawtMGysU/edit?usp=sharing"",""สบก!AA40"")"),370083)</f>
        <v>370083</v>
      </c>
      <c r="O57" s="94">
        <f ca="1">IF(L57&gt;0,N57*100/L57,0)</f>
        <v>47.519645608628657</v>
      </c>
      <c r="P57" s="94">
        <f ca="1">IF(M57&gt;0,N57*100/M57,0)</f>
        <v>91.933067863681416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IFERROR(__xludf.DUMMYFUNCTION("IMPORTRANGE(""https://docs.google.com/spreadsheets/d/1Yj_ptqi66GCucihVvJfMjLAmec39IyEx_6qawtMGysU/edit?usp=sharing"",""สบก!V40"")"),778800)</f>
        <v>778800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IFERROR(__xludf.DUMMYFUNCTION("IMPORTRANGE(""https://docs.google.com/spreadsheets/d/1Yj_ptqi66GCucihVvJfMjLAmec39IyEx_6qawtMGysU/edit?usp=sharing"",""สบก!W40"")"),0)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IFERROR(__xludf.DUMMYFUNCTION("IMPORTRANGE(""https://docs.google.com/spreadsheets/d/1Yj_ptqi66GCucihVvJfMjLAmec39IyEx_6qawtMGysU/edit?usp=sharing"",""สบก!X40"")"),0)</f>
        <v>0</v>
      </c>
      <c r="M61" s="103"/>
      <c r="N61" s="93">
        <f ca="1">IFERROR(__xludf.DUMMYFUNCTION("IMPORTRANGE(""https://docs.google.com/spreadsheets/d/1Yj_ptqi66GCucihVvJfMjLAmec39IyEx_6qawtMGysU/edit?usp=sharing"",""สบก!AB40"")"),0)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IFERROR(__xludf.DUMMYFUNCTION("IMPORTRANGE(""https://docs.google.com/spreadsheets/d/1XL5vhW3sbDhbH9Cz0tuDiY8C3ctxq1tqvaCgkFb8cCA/edit?usp=sharing"",""ชัยภูมิ!I9"")"),0)</f>
        <v>0</v>
      </c>
      <c r="J64" s="148">
        <f ca="1">IFERROR(__xludf.DUMMYFUNCTION("IMPORTRANGE(""https://docs.google.com/spreadsheets/d/1XL5vhW3sbDhbH9Cz0tuDiY8C3ctxq1tqvaCgkFb8cCA/edit?usp=sharing"",""ชัยภูมิ!J9"")"),0)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IFERROR(__xludf.DUMMYFUNCTION("IMPORTRANGE(""https://docs.google.com/spreadsheets/d/1XL5vhW3sbDhbH9Cz0tuDiY8C3ctxq1tqvaCgkFb8cCA/edit?usp=sharing"",""ชัยภูมิ!I10"")"),0)</f>
        <v>0</v>
      </c>
      <c r="J65" s="148">
        <f ca="1">IFERROR(__xludf.DUMMYFUNCTION("IMPORTRANGE(""https://docs.google.com/spreadsheets/d/1XL5vhW3sbDhbH9Cz0tuDiY8C3ctxq1tqvaCgkFb8cCA/edit?usp=sharing"",""ชัยภูมิ!J10"")"),0)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IFERROR(__xludf.DUMMYFUNCTION("IMPORTRANGE(""https://docs.google.com/spreadsheets/d/1Yj_ptqi66GCucihVvJfMjLAmec39IyEx_6qawtMGysU/edit?usp=sharing"",""สบก!AI40"")"),0)</f>
        <v>0</v>
      </c>
      <c r="N70" s="177">
        <f ca="1">IFERROR(__xludf.DUMMYFUNCTION("IMPORTRANGE(""https://docs.google.com/spreadsheets/d/1Yj_ptqi66GCucihVvJfMjLAmec39IyEx_6qawtMGysU/edit?usp=sharing"",""สบก!AJ40"")"),0)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IFERROR(__xludf.DUMMYFUNCTION("IMPORTRANGE(""https://docs.google.com/spreadsheets/d/1Yj_ptqi66GCucihVvJfMjLAmec39IyEx_6qawtMGysU/edit?usp=sharing"",""สบก!AE40"")"),0)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IFERROR(__xludf.DUMMYFUNCTION("IMPORTRANGE(""https://docs.google.com/spreadsheets/d/1Yj_ptqi66GCucihVvJfMjLAmec39IyEx_6qawtMGysU/edit?usp=sharing"",""สบก!AF40"")"),0)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IFERROR(__xludf.DUMMYFUNCTION("IMPORTRANGE(""https://docs.google.com/spreadsheets/d/1Yj_ptqi66GCucihVvJfMjLAmec39IyEx_6qawtMGysU/edit?usp=sharing"",""สบก!AG40"")"),0)</f>
        <v>0</v>
      </c>
      <c r="M74" s="103"/>
      <c r="N74" s="93">
        <f ca="1">IFERROR(__xludf.DUMMYFUNCTION("IMPORTRANGE(""https://docs.google.com/spreadsheets/d/1Yj_ptqi66GCucihVvJfMjLAmec39IyEx_6qawtMGysU/edit?usp=sharing"",""สบก!AK40"")"),0)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IFERROR(__xludf.DUMMYFUNCTION("IMPORTRANGE(""https://docs.google.com/spreadsheets/d/1XL5vhW3sbDhbH9Cz0tuDiY8C3ctxq1tqvaCgkFb8cCA/edit?usp=sharing"",""ชัยภูมิ!J16"")"),0)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IFERROR(__xludf.DUMMYFUNCTION("IMPORTRANGE(""https://docs.google.com/spreadsheets/d/1XL5vhW3sbDhbH9Cz0tuDiY8C3ctxq1tqvaCgkFb8cCA/edit?usp=sharing"",""ชัยภูมิ!J17"")"),0)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IFERROR(__xludf.DUMMYFUNCTION("IMPORTRANGE(""https://docs.google.com/spreadsheets/d/1XL5vhW3sbDhbH9Cz0tuDiY8C3ctxq1tqvaCgkFb8cCA/edit?usp=sharing"",""ชัยภูมิ!J18"")"),0)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IFERROR(__xludf.DUMMYFUNCTION("IMPORTRANGE(""https://docs.google.com/spreadsheets/d/1XL5vhW3sbDhbH9Cz0tuDiY8C3ctxq1tqvaCgkFb8cCA/edit?usp=sharing"",""ชัยภูมิ!J19"")"),0)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IFERROR(__xludf.DUMMYFUNCTION("IMPORTRANGE(""https://docs.google.com/spreadsheets/d/1XL5vhW3sbDhbH9Cz0tuDiY8C3ctxq1tqvaCgkFb8cCA/edit?usp=sharing"",""ชัยภูมิ!I20"")"),0)</f>
        <v>0</v>
      </c>
      <c r="J80" s="210">
        <f ca="1">IFERROR(__xludf.DUMMYFUNCTION("IMPORTRANGE(""https://docs.google.com/spreadsheets/d/1XL5vhW3sbDhbH9Cz0tuDiY8C3ctxq1tqvaCgkFb8cCA/edit?usp=sharing"",""ชัยภูมิ!J20"")"),0)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IFERROR(__xludf.DUMMYFUNCTION("IMPORTRANGE(""https://docs.google.com/spreadsheets/d/1XL5vhW3sbDhbH9Cz0tuDiY8C3ctxq1tqvaCgkFb8cCA/edit?usp=sharing"",""ชัยภูมิ!I21"")"),0)</f>
        <v>0</v>
      </c>
      <c r="J81" s="210">
        <f ca="1">IFERROR(__xludf.DUMMYFUNCTION("IMPORTRANGE(""https://docs.google.com/spreadsheets/d/1XL5vhW3sbDhbH9Cz0tuDiY8C3ctxq1tqvaCgkFb8cCA/edit?usp=sharing"",""ชัยภูมิ!J21"")"),0)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IFERROR(__xludf.DUMMYFUNCTION("IMPORTRANGE(""https://docs.google.com/spreadsheets/d/1XL5vhW3sbDhbH9Cz0tuDiY8C3ctxq1tqvaCgkFb8cCA/edit?usp=sharing"",""ชัยภูมิ!I22"")"),0)</f>
        <v>0</v>
      </c>
      <c r="J82" s="213">
        <f ca="1">IFERROR(__xludf.DUMMYFUNCTION("IMPORTRANGE(""https://docs.google.com/spreadsheets/d/1XL5vhW3sbDhbH9Cz0tuDiY8C3ctxq1tqvaCgkFb8cCA/edit?usp=sharing"",""ชัยภูมิ!J22"")"),0)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IFERROR(__xludf.DUMMYFUNCTION("IMPORTRANGE(""https://docs.google.com/spreadsheets/d/1XL5vhW3sbDhbH9Cz0tuDiY8C3ctxq1tqvaCgkFb8cCA/edit?usp=sharing"",""ชัยภูมิ!I23"")"),0)</f>
        <v>0</v>
      </c>
      <c r="J83" s="213">
        <f ca="1">IFERROR(__xludf.DUMMYFUNCTION("IMPORTRANGE(""https://docs.google.com/spreadsheets/d/1XL5vhW3sbDhbH9Cz0tuDiY8C3ctxq1tqvaCgkFb8cCA/edit?usp=sharing"",""ชัยภูมิ!J23"")"),0)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IFERROR(__xludf.DUMMYFUNCTION("IMPORTRANGE(""https://docs.google.com/spreadsheets/d/1XL5vhW3sbDhbH9Cz0tuDiY8C3ctxq1tqvaCgkFb8cCA/edit?usp=sharing"",""ชัยภูมิ!I24"")"),0)</f>
        <v>0</v>
      </c>
      <c r="J84" s="198">
        <f ca="1">IFERROR(__xludf.DUMMYFUNCTION("IMPORTRANGE(""https://docs.google.com/spreadsheets/d/1XL5vhW3sbDhbH9Cz0tuDiY8C3ctxq1tqvaCgkFb8cCA/edit?usp=sharing"",""ชัยภูมิ!J24"")"),0)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IFERROR(__xludf.DUMMYFUNCTION("IMPORTRANGE(""https://docs.google.com/spreadsheets/d/1XL5vhW3sbDhbH9Cz0tuDiY8C3ctxq1tqvaCgkFb8cCA/edit?usp=sharing"",""ชัยภูมิ!I25"")"),0)</f>
        <v>0</v>
      </c>
      <c r="J85" s="198">
        <f ca="1">IFERROR(__xludf.DUMMYFUNCTION("IMPORTRANGE(""https://docs.google.com/spreadsheets/d/1XL5vhW3sbDhbH9Cz0tuDiY8C3ctxq1tqvaCgkFb8cCA/edit?usp=sharing"",""ชัยภูมิ!J25"")"),0)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IFERROR(__xludf.DUMMYFUNCTION("IMPORTRANGE(""https://docs.google.com/spreadsheets/d/1XL5vhW3sbDhbH9Cz0tuDiY8C3ctxq1tqvaCgkFb8cCA/edit?usp=sharing"",""ชัยภูมิ!I26"")"),0)</f>
        <v>0</v>
      </c>
      <c r="J86" s="213">
        <f ca="1">IFERROR(__xludf.DUMMYFUNCTION("IMPORTRANGE(""https://docs.google.com/spreadsheets/d/1XL5vhW3sbDhbH9Cz0tuDiY8C3ctxq1tqvaCgkFb8cCA/edit?usp=sharing"",""ชัยภูมิ!J26"")"),0)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IFERROR(__xludf.DUMMYFUNCTION("IMPORTRANGE(""https://docs.google.com/spreadsheets/d/1XL5vhW3sbDhbH9Cz0tuDiY8C3ctxq1tqvaCgkFb8cCA/edit?usp=sharing"",""ชัยภูมิ!I27"")"),0)</f>
        <v>0</v>
      </c>
      <c r="J87" s="213">
        <f ca="1">IFERROR(__xludf.DUMMYFUNCTION("IMPORTRANGE(""https://docs.google.com/spreadsheets/d/1XL5vhW3sbDhbH9Cz0tuDiY8C3ctxq1tqvaCgkFb8cCA/edit?usp=sharing"",""ชัยภูมิ!J27"")"),0)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IFERROR(__xludf.DUMMYFUNCTION("IMPORTRANGE(""https://docs.google.com/spreadsheets/d/1XL5vhW3sbDhbH9Cz0tuDiY8C3ctxq1tqvaCgkFb8cCA/edit?usp=sharing"",""ชัยภูมิ!I28"")"),0)</f>
        <v>0</v>
      </c>
      <c r="J88" s="213">
        <f ca="1">IFERROR(__xludf.DUMMYFUNCTION("IMPORTRANGE(""https://docs.google.com/spreadsheets/d/1XL5vhW3sbDhbH9Cz0tuDiY8C3ctxq1tqvaCgkFb8cCA/edit?usp=sharing"",""ชัยภูมิ!J28"")"),0)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IFERROR(__xludf.DUMMYFUNCTION("IMPORTRANGE(""https://docs.google.com/spreadsheets/d/1XL5vhW3sbDhbH9Cz0tuDiY8C3ctxq1tqvaCgkFb8cCA/edit?usp=sharing"",""ชัยภูมิ!J29"")"),0)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IFERROR(__xludf.DUMMYFUNCTION("IMPORTRANGE(""https://docs.google.com/spreadsheets/d/1XL5vhW3sbDhbH9Cz0tuDiY8C3ctxq1tqvaCgkFb8cCA/edit?usp=sharing"",""ชัยภูมิ!J30"")"),0)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IFERROR(__xludf.DUMMYFUNCTION("IMPORTRANGE(""https://docs.google.com/spreadsheets/d/1XL5vhW3sbDhbH9Cz0tuDiY8C3ctxq1tqvaCgkFb8cCA/edit?usp=sharing"",""ชัยภูมิ!I32"")"),0)</f>
        <v>0</v>
      </c>
      <c r="J92" s="148">
        <f ca="1">IFERROR(__xludf.DUMMYFUNCTION("IMPORTRANGE(""https://docs.google.com/spreadsheets/d/1XL5vhW3sbDhbH9Cz0tuDiY8C3ctxq1tqvaCgkFb8cCA/edit?usp=sharing"",""ชัยภูมิ!J32"")"),0)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IFERROR(__xludf.DUMMYFUNCTION("IMPORTRANGE(""https://docs.google.com/spreadsheets/d/1XL5vhW3sbDhbH9Cz0tuDiY8C3ctxq1tqvaCgkFb8cCA/edit?usp=sharing"",""ชัยภูมิ!I33"")"),0)</f>
        <v>0</v>
      </c>
      <c r="J93" s="148">
        <f ca="1">IFERROR(__xludf.DUMMYFUNCTION("IMPORTRANGE(""https://docs.google.com/spreadsheets/d/1XL5vhW3sbDhbH9Cz0tuDiY8C3ctxq1tqvaCgkFb8cCA/edit?usp=sharing"",""ชัยภูมิ!J33"")"),0)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IFERROR(__xludf.DUMMYFUNCTION("IMPORTRANGE(""https://docs.google.com/spreadsheets/d/1Yj_ptqi66GCucihVvJfMjLAmec39IyEx_6qawtMGysU/edit?usp=sharing"",""สบก!AR40"")"),0)</f>
        <v>0</v>
      </c>
      <c r="N98" s="177">
        <f ca="1">IFERROR(__xludf.DUMMYFUNCTION("IMPORTRANGE(""https://docs.google.com/spreadsheets/d/1Yj_ptqi66GCucihVvJfMjLAmec39IyEx_6qawtMGysU/edit?usp=sharing"",""สบก!AS40"")"),0)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IFERROR(__xludf.DUMMYFUNCTION("IMPORTRANGE(""https://docs.google.com/spreadsheets/d/1Yj_ptqi66GCucihVvJfMjLAmec39IyEx_6qawtMGysU/edit?usp=sharing"",""สบก!AN40"")"),0)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IFERROR(__xludf.DUMMYFUNCTION("IMPORTRANGE(""https://docs.google.com/spreadsheets/d/1Yj_ptqi66GCucihVvJfMjLAmec39IyEx_6qawtMGysU/edit?usp=sharing"",""สบก!AO40"")"),0)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IFERROR(__xludf.DUMMYFUNCTION("IMPORTRANGE(""https://docs.google.com/spreadsheets/d/1Yj_ptqi66GCucihVvJfMjLAmec39IyEx_6qawtMGysU/edit?usp=sharing"",""สบก!AP40"")"),0)</f>
        <v>0</v>
      </c>
      <c r="M102" s="103"/>
      <c r="N102" s="93">
        <f ca="1">IFERROR(__xludf.DUMMYFUNCTION("IMPORTRANGE(""https://docs.google.com/spreadsheets/d/1Yj_ptqi66GCucihVvJfMjLAmec39IyEx_6qawtMGysU/edit?usp=sharing"",""สบก!AT40"")"),0)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IFERROR(__xludf.DUMMYFUNCTION("IMPORTRANGE(""https://docs.google.com/spreadsheets/d/1XL5vhW3sbDhbH9Cz0tuDiY8C3ctxq1tqvaCgkFb8cCA/edit?usp=sharing"",""ชัยภูมิ!J39"")"),0)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IFERROR(__xludf.DUMMYFUNCTION("IMPORTRANGE(""https://docs.google.com/spreadsheets/d/1XL5vhW3sbDhbH9Cz0tuDiY8C3ctxq1tqvaCgkFb8cCA/edit?usp=sharing"",""ชัยภูมิ!J40"")"),0)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IFERROR(__xludf.DUMMYFUNCTION("IMPORTRANGE(""https://docs.google.com/spreadsheets/d/1XL5vhW3sbDhbH9Cz0tuDiY8C3ctxq1tqvaCgkFb8cCA/edit?usp=sharing"",""ชัยภูมิ!J41"")"),0)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IFERROR(__xludf.DUMMYFUNCTION("IMPORTRANGE(""https://docs.google.com/spreadsheets/d/1XL5vhW3sbDhbH9Cz0tuDiY8C3ctxq1tqvaCgkFb8cCA/edit?usp=sharing"",""ชัยภูมิ!J42"")"),0)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IFERROR(__xludf.DUMMYFUNCTION("IMPORTRANGE(""https://docs.google.com/spreadsheets/d/1XL5vhW3sbDhbH9Cz0tuDiY8C3ctxq1tqvaCgkFb8cCA/edit?usp=sharing"",""ชัยภูมิ!I43"")"),0)</f>
        <v>0</v>
      </c>
      <c r="J108" s="213">
        <f ca="1">IFERROR(__xludf.DUMMYFUNCTION("IMPORTRANGE(""https://docs.google.com/spreadsheets/d/1XL5vhW3sbDhbH9Cz0tuDiY8C3ctxq1tqvaCgkFb8cCA/edit?usp=sharing"",""ชัยภูมิ!J43"")"),0)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IFERROR(__xludf.DUMMYFUNCTION("IMPORTRANGE(""https://docs.google.com/spreadsheets/d/1XL5vhW3sbDhbH9Cz0tuDiY8C3ctxq1tqvaCgkFb8cCA/edit?usp=sharing"",""ชัยภูมิ!I44"")"),0)</f>
        <v>0</v>
      </c>
      <c r="J109" s="213">
        <f ca="1">IFERROR(__xludf.DUMMYFUNCTION("IMPORTRANGE(""https://docs.google.com/spreadsheets/d/1XL5vhW3sbDhbH9Cz0tuDiY8C3ctxq1tqvaCgkFb8cCA/edit?usp=sharing"",""ชัยภูมิ!J44"")"),0)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IFERROR(__xludf.DUMMYFUNCTION("IMPORTRANGE(""https://docs.google.com/spreadsheets/d/1XL5vhW3sbDhbH9Cz0tuDiY8C3ctxq1tqvaCgkFb8cCA/edit?usp=sharing"",""ชัยภูมิ!I45"")"),0)</f>
        <v>0</v>
      </c>
      <c r="J110" s="213">
        <f ca="1">IFERROR(__xludf.DUMMYFUNCTION("IMPORTRANGE(""https://docs.google.com/spreadsheets/d/1XL5vhW3sbDhbH9Cz0tuDiY8C3ctxq1tqvaCgkFb8cCA/edit?usp=sharing"",""ชัยภูมิ!J45"")"),0)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IFERROR(__xludf.DUMMYFUNCTION("IMPORTRANGE(""https://docs.google.com/spreadsheets/d/1XL5vhW3sbDhbH9Cz0tuDiY8C3ctxq1tqvaCgkFb8cCA/edit?usp=sharing"",""ชัยภูมิ!I46"")"),0)</f>
        <v>0</v>
      </c>
      <c r="J111" s="213">
        <f ca="1">IFERROR(__xludf.DUMMYFUNCTION("IMPORTRANGE(""https://docs.google.com/spreadsheets/d/1XL5vhW3sbDhbH9Cz0tuDiY8C3ctxq1tqvaCgkFb8cCA/edit?usp=sharing"",""ชัยภูมิ!J46"")"),0)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IFERROR(__xludf.DUMMYFUNCTION("IMPORTRANGE(""https://docs.google.com/spreadsheets/d/1XL5vhW3sbDhbH9Cz0tuDiY8C3ctxq1tqvaCgkFb8cCA/edit?usp=sharing"",""ชัยภูมิ!I47"")"),0)</f>
        <v>0</v>
      </c>
      <c r="J112" s="213">
        <f ca="1">IFERROR(__xludf.DUMMYFUNCTION("IMPORTRANGE(""https://docs.google.com/spreadsheets/d/1XL5vhW3sbDhbH9Cz0tuDiY8C3ctxq1tqvaCgkFb8cCA/edit?usp=sharing"",""ชัยภูมิ!J47"")"),0)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IFERROR(__xludf.DUMMYFUNCTION("IMPORTRANGE(""https://docs.google.com/spreadsheets/d/1XL5vhW3sbDhbH9Cz0tuDiY8C3ctxq1tqvaCgkFb8cCA/edit?usp=sharing"",""ชัยภูมิ!I48"")"),0)</f>
        <v>0</v>
      </c>
      <c r="J113" s="213">
        <f ca="1">IFERROR(__xludf.DUMMYFUNCTION("IMPORTRANGE(""https://docs.google.com/spreadsheets/d/1XL5vhW3sbDhbH9Cz0tuDiY8C3ctxq1tqvaCgkFb8cCA/edit?usp=sharing"",""ชัยภูมิ!J48"")"),0)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IFERROR(__xludf.DUMMYFUNCTION("IMPORTRANGE(""https://docs.google.com/spreadsheets/d/1XL5vhW3sbDhbH9Cz0tuDiY8C3ctxq1tqvaCgkFb8cCA/edit?usp=sharing"",""ชัยภูมิ!J49"")"),0)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IFERROR(__xludf.DUMMYFUNCTION("IMPORTRANGE(""https://docs.google.com/spreadsheets/d/1XL5vhW3sbDhbH9Cz0tuDiY8C3ctxq1tqvaCgkFb8cCA/edit?usp=sharing"",""ชัยภูมิ!J50"")"),0)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IFERROR(__xludf.DUMMYFUNCTION("IMPORTRANGE(""https://docs.google.com/spreadsheets/d/1XL5vhW3sbDhbH9Cz0tuDiY8C3ctxq1tqvaCgkFb8cCA/edit?usp=sharing"",""ชัยภูมิ!I52"")"),20)</f>
        <v>20</v>
      </c>
      <c r="J117" s="148">
        <f ca="1">IFERROR(__xludf.DUMMYFUNCTION("IMPORTRANGE(""https://docs.google.com/spreadsheets/d/1XL5vhW3sbDhbH9Cz0tuDiY8C3ctxq1tqvaCgkFb8cCA/edit?usp=sharing"",""ชัยภูมิ!J52"")"),20)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20245</v>
      </c>
      <c r="O118" s="157">
        <f t="shared" ref="O118:O120" ca="1" si="59">IF(L118&gt;0,N118*100/L118,0)</f>
        <v>24.55725376031053</v>
      </c>
      <c r="P118" s="157">
        <f t="shared" ref="P118:P120" ca="1" si="60">IF(M118&gt;0,N118*100/M118,0)</f>
        <v>30.471101745936181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20245</v>
      </c>
      <c r="O120" s="162">
        <f t="shared" ca="1" si="59"/>
        <v>24.55725376031053</v>
      </c>
      <c r="P120" s="162">
        <f t="shared" ca="1" si="60"/>
        <v>30.471101745936181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IFERROR(__xludf.DUMMYFUNCTION("IMPORTRANGE(""https://docs.google.com/spreadsheets/d/1Yj_ptqi66GCucihVvJfMjLAmec39IyEx_6qawtMGysU/edit?usp=sharing"",""สบก!BA40"")"),66440)</f>
        <v>66440</v>
      </c>
      <c r="N122" s="177">
        <f ca="1">IFERROR(__xludf.DUMMYFUNCTION("IMPORTRANGE(""https://docs.google.com/spreadsheets/d/1Yj_ptqi66GCucihVvJfMjLAmec39IyEx_6qawtMGysU/edit?usp=sharing"",""สบก!BB40"")"),20245)</f>
        <v>20245</v>
      </c>
      <c r="O122" s="178">
        <f ca="1">IF(L122&gt;0,N122*100/L122,0)</f>
        <v>24.55725376031053</v>
      </c>
      <c r="P122" s="178">
        <f ca="1">IF(M122&gt;0,N122*100/M122,0)</f>
        <v>30.471101745936181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IFERROR(__xludf.DUMMYFUNCTION("IMPORTRANGE(""https://docs.google.com/spreadsheets/d/1Yj_ptqi66GCucihVvJfMjLAmec39IyEx_6qawtMGysU/edit?usp=sharing"",""สบก!AW40"")"),0)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IFERROR(__xludf.DUMMYFUNCTION("IMPORTRANGE(""https://docs.google.com/spreadsheets/d/1Yj_ptqi66GCucihVvJfMjLAmec39IyEx_6qawtMGysU/edit?usp=sharing"",""สบก!AX40"")"),82440)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IFERROR(__xludf.DUMMYFUNCTION("IMPORTRANGE(""https://docs.google.com/spreadsheets/d/1Yj_ptqi66GCucihVvJfMjLAmec39IyEx_6qawtMGysU/edit?usp=sharing"",""สบก!AY40"")"),0)</f>
        <v>0</v>
      </c>
      <c r="M126" s="103"/>
      <c r="N126" s="93">
        <f ca="1">IFERROR(__xludf.DUMMYFUNCTION("IMPORTRANGE(""https://docs.google.com/spreadsheets/d/1Yj_ptqi66GCucihVvJfMjLAmec39IyEx_6qawtMGysU/edit?usp=sharing"",""สบก!BC40"")"),0)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IFERROR(__xludf.DUMMYFUNCTION("IMPORTRANGE(""https://docs.google.com/spreadsheets/d/1XL5vhW3sbDhbH9Cz0tuDiY8C3ctxq1tqvaCgkFb8cCA/edit?usp=sharing"",""ชัยภูมิ!J58"")"),0)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IFERROR(__xludf.DUMMYFUNCTION("IMPORTRANGE(""https://docs.google.com/spreadsheets/d/1XL5vhW3sbDhbH9Cz0tuDiY8C3ctxq1tqvaCgkFb8cCA/edit?usp=sharing"",""ชัยภูมิ!J59"")"),1)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IFERROR(__xludf.DUMMYFUNCTION("IMPORTRANGE(""https://docs.google.com/spreadsheets/d/1XL5vhW3sbDhbH9Cz0tuDiY8C3ctxq1tqvaCgkFb8cCA/edit?usp=sharing"",""ชัยภูมิ!J60"")"),1)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IFERROR(__xludf.DUMMYFUNCTION("IMPORTRANGE(""https://docs.google.com/spreadsheets/d/1XL5vhW3sbDhbH9Cz0tuDiY8C3ctxq1tqvaCgkFb8cCA/edit?usp=sharing"",""ชัยภูมิ!J61"")"),1)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IFERROR(__xludf.DUMMYFUNCTION("IMPORTRANGE(""https://docs.google.com/spreadsheets/d/1XL5vhW3sbDhbH9Cz0tuDiY8C3ctxq1tqvaCgkFb8cCA/edit?usp=sharing"",""ชัยภูมิ!I62"")"),20)</f>
        <v>20</v>
      </c>
      <c r="J132" s="213">
        <f ca="1">IFERROR(__xludf.DUMMYFUNCTION("IMPORTRANGE(""https://docs.google.com/spreadsheets/d/1XL5vhW3sbDhbH9Cz0tuDiY8C3ctxq1tqvaCgkFb8cCA/edit?usp=sharing"",""ชัยภูมิ!J62"")"),20)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IFERROR(__xludf.DUMMYFUNCTION("IMPORTRANGE(""https://docs.google.com/spreadsheets/d/1XL5vhW3sbDhbH9Cz0tuDiY8C3ctxq1tqvaCgkFb8cCA/edit?usp=sharing"",""ชัยภูมิ!I63"")"),20)</f>
        <v>20</v>
      </c>
      <c r="J133" s="213">
        <f ca="1">IFERROR(__xludf.DUMMYFUNCTION("IMPORTRANGE(""https://docs.google.com/spreadsheets/d/1XL5vhW3sbDhbH9Cz0tuDiY8C3ctxq1tqvaCgkFb8cCA/edit?usp=sharing"",""ชัยภูมิ!J63"")"),0)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IFERROR(__xludf.DUMMYFUNCTION("IMPORTRANGE(""https://docs.google.com/spreadsheets/d/1XL5vhW3sbDhbH9Cz0tuDiY8C3ctxq1tqvaCgkFb8cCA/edit?usp=sharing"",""ชัยภูมิ!J64"")"),0)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IFERROR(__xludf.DUMMYFUNCTION("IMPORTRANGE(""https://docs.google.com/spreadsheets/d/1XL5vhW3sbDhbH9Cz0tuDiY8C3ctxq1tqvaCgkFb8cCA/edit?usp=sharing"",""ชัยภูมิ!J65"")"),0)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IFERROR(__xludf.DUMMYFUNCTION("IMPORTRANGE(""https://docs.google.com/spreadsheets/d/1XL5vhW3sbDhbH9Cz0tuDiY8C3ctxq1tqvaCgkFb8cCA/edit?usp=sharing"",""ชัยภูมิ!I68"")"),0)</f>
        <v>0</v>
      </c>
      <c r="J138" s="276">
        <f ca="1">IFERROR(__xludf.DUMMYFUNCTION("IMPORTRANGE(""https://docs.google.com/spreadsheets/d/1XL5vhW3sbDhbH9Cz0tuDiY8C3ctxq1tqvaCgkFb8cCA/edit?usp=sharing"",""ชัยภูมิ!J68"")"),0)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83000</v>
      </c>
      <c r="M140" s="158">
        <f t="shared" ca="1" si="64"/>
        <v>59750</v>
      </c>
      <c r="N140" s="158">
        <f t="shared" ca="1" si="64"/>
        <v>2200</v>
      </c>
      <c r="O140" s="157">
        <f t="shared" ref="O140:O142" ca="1" si="65">IF(L140&gt;0,N140*100/L140,0)</f>
        <v>2.6506024096385543</v>
      </c>
      <c r="P140" s="157">
        <f t="shared" ref="P140:P142" ca="1" si="66">IF(M140&gt;0,N140*100/M140,0)</f>
        <v>3.6820083682008367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83000</v>
      </c>
      <c r="M142" s="163">
        <f t="shared" ca="1" si="68"/>
        <v>59750</v>
      </c>
      <c r="N142" s="163">
        <f t="shared" ca="1" si="68"/>
        <v>2200</v>
      </c>
      <c r="O142" s="162">
        <f t="shared" ca="1" si="65"/>
        <v>2.6506024096385543</v>
      </c>
      <c r="P142" s="162">
        <f t="shared" ca="1" si="66"/>
        <v>3.6820083682008367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83000</v>
      </c>
      <c r="M144" s="176">
        <f ca="1">IFERROR(__xludf.DUMMYFUNCTION("IMPORTRANGE(""https://docs.google.com/spreadsheets/d/1Yj_ptqi66GCucihVvJfMjLAmec39IyEx_6qawtMGysU/edit?usp=sharing"",""สบก!BJ40"")"),59750)</f>
        <v>59750</v>
      </c>
      <c r="N144" s="177">
        <f ca="1">IFERROR(__xludf.DUMMYFUNCTION("IMPORTRANGE(""https://docs.google.com/spreadsheets/d/1Yj_ptqi66GCucihVvJfMjLAmec39IyEx_6qawtMGysU/edit?usp=sharing"",""สบก!BK40"")"),2200)</f>
        <v>2200</v>
      </c>
      <c r="O144" s="178">
        <f ca="1">IF(L144&gt;0,N144*100/L144,0)</f>
        <v>2.6506024096385543</v>
      </c>
      <c r="P144" s="178">
        <f ca="1">IF(M144&gt;0,N144*100/M144,0)</f>
        <v>3.6820083682008367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IFERROR(__xludf.DUMMYFUNCTION("IMPORTRANGE(""https://docs.google.com/spreadsheets/d/1Yj_ptqi66GCucihVvJfMjLAmec39IyEx_6qawtMGysU/edit?usp=sharing"",""สบก!BF40"")"),0)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IFERROR(__xludf.DUMMYFUNCTION("IMPORTRANGE(""https://docs.google.com/spreadsheets/d/1Yj_ptqi66GCucihVvJfMjLAmec39IyEx_6qawtMGysU/edit?usp=sharing"",""สบก!BG40"")"),83000)</f>
        <v>83000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IFERROR(__xludf.DUMMYFUNCTION("IMPORTRANGE(""https://docs.google.com/spreadsheets/d/1Yj_ptqi66GCucihVvJfMjLAmec39IyEx_6qawtMGysU/edit?usp=sharing"",""สบก!BH40"")"),0)</f>
        <v>0</v>
      </c>
      <c r="M148" s="103"/>
      <c r="N148" s="93">
        <f ca="1">IFERROR(__xludf.DUMMYFUNCTION("IMPORTRANGE(""https://docs.google.com/spreadsheets/d/1Yj_ptqi66GCucihVvJfMjLAmec39IyEx_6qawtMGysU/edit?usp=sharing"",""สบก!BL40"")"),0)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IFERROR(__xludf.DUMMYFUNCTION("IMPORTRANGE(""https://docs.google.com/spreadsheets/d/1XL5vhW3sbDhbH9Cz0tuDiY8C3ctxq1tqvaCgkFb8cCA/edit?usp=sharing"",""ชัยภูมิ!I74"")"),4)</f>
        <v>4</v>
      </c>
      <c r="J149" s="284">
        <f ca="1">IFERROR(__xludf.DUMMYFUNCTION("IMPORTRANGE(""https://docs.google.com/spreadsheets/d/1XL5vhW3sbDhbH9Cz0tuDiY8C3ctxq1tqvaCgkFb8cCA/edit?usp=sharing"",""ชัยภูมิ!J74"")"),1)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IFERROR(__xludf.DUMMYFUNCTION("IMPORTRANGE(""https://docs.google.com/spreadsheets/d/1XL5vhW3sbDhbH9Cz0tuDiY8C3ctxq1tqvaCgkFb8cCA/edit?usp=sharing"",""ชัยภูมิ!J79"")"),0)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IFERROR(__xludf.DUMMYFUNCTION("IMPORTRANGE(""https://docs.google.com/spreadsheets/d/1XL5vhW3sbDhbH9Cz0tuDiY8C3ctxq1tqvaCgkFb8cCA/edit?usp=sharing"",""ชัยภูมิ!J80"")"),1)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IFERROR(__xludf.DUMMYFUNCTION("IMPORTRANGE(""https://docs.google.com/spreadsheets/d/1XL5vhW3sbDhbH9Cz0tuDiY8C3ctxq1tqvaCgkFb8cCA/edit?usp=sharing"",""ชัยภูมิ!J81"")"),1)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IFERROR(__xludf.DUMMYFUNCTION("IMPORTRANGE(""https://docs.google.com/spreadsheets/d/1XL5vhW3sbDhbH9Cz0tuDiY8C3ctxq1tqvaCgkFb8cCA/edit?usp=sharing"",""ชัยภูมิ!J82"")"),1)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IFERROR(__xludf.DUMMYFUNCTION("IMPORTRANGE(""https://docs.google.com/spreadsheets/d/1XL5vhW3sbDhbH9Cz0tuDiY8C3ctxq1tqvaCgkFb8cCA/edit?usp=sharing"",""ชัยภูมิ!I83"")"),4)</f>
        <v>4</v>
      </c>
      <c r="J158" s="198">
        <f ca="1">IFERROR(__xludf.DUMMYFUNCTION("IMPORTRANGE(""https://docs.google.com/spreadsheets/d/1XL5vhW3sbDhbH9Cz0tuDiY8C3ctxq1tqvaCgkFb8cCA/edit?usp=sharing"",""ชัยภูมิ!J83"")"),1)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IFERROR(__xludf.DUMMYFUNCTION("IMPORTRANGE(""https://docs.google.com/spreadsheets/d/1XL5vhW3sbDhbH9Cz0tuDiY8C3ctxq1tqvaCgkFb8cCA/edit?usp=sharing"",""ชัยภูมิ!J84"")"),0)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IFERROR(__xludf.DUMMYFUNCTION("IMPORTRANGE(""https://docs.google.com/spreadsheets/d/1XL5vhW3sbDhbH9Cz0tuDiY8C3ctxq1tqvaCgkFb8cCA/edit?usp=sharing"",""ชัยภูมิ!J85"")"),0)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IFERROR(__xludf.DUMMYFUNCTION("IMPORTRANGE(""https://docs.google.com/spreadsheets/d/1XL5vhW3sbDhbH9Cz0tuDiY8C3ctxq1tqvaCgkFb8cCA/edit?usp=sharing"",""ชัยภูมิ!J86"")"),0)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IFERROR(__xludf.DUMMYFUNCTION("IMPORTRANGE(""https://docs.google.com/spreadsheets/d/1XL5vhW3sbDhbH9Cz0tuDiY8C3ctxq1tqvaCgkFb8cCA/edit?usp=sharing"",""ชัยภูมิ!J87"")"),0)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IFERROR(__xludf.DUMMYFUNCTION("IMPORTRANGE(""https://docs.google.com/spreadsheets/d/1XL5vhW3sbDhbH9Cz0tuDiY8C3ctxq1tqvaCgkFb8cCA/edit?usp=sharing"",""ชัยภูมิ!J88"")"),0)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IFERROR(__xludf.DUMMYFUNCTION("IMPORTRANGE(""https://docs.google.com/spreadsheets/d/1XL5vhW3sbDhbH9Cz0tuDiY8C3ctxq1tqvaCgkFb8cCA/edit?usp=sharing"",""ชัยภูมิ!I89"")"),4)</f>
        <v>4</v>
      </c>
      <c r="J164" s="292">
        <f ca="1">IFERROR(__xludf.DUMMYFUNCTION("IMPORTRANGE(""https://docs.google.com/spreadsheets/d/1XL5vhW3sbDhbH9Cz0tuDiY8C3ctxq1tqvaCgkFb8cCA/edit?usp=sharing"",""ชัยภูมิ!J89"")"),0)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IFERROR(__xludf.DUMMYFUNCTION("IMPORTRANGE(""https://docs.google.com/spreadsheets/d/1XL5vhW3sbDhbH9Cz0tuDiY8C3ctxq1tqvaCgkFb8cCA/edit?usp=sharing"",""ชัยภูมิ!J94"")"),0)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IFERROR(__xludf.DUMMYFUNCTION("IMPORTRANGE(""https://docs.google.com/spreadsheets/d/1XL5vhW3sbDhbH9Cz0tuDiY8C3ctxq1tqvaCgkFb8cCA/edit?usp=sharing"",""ชัยภูมิ!J95"")"),1)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IFERROR(__xludf.DUMMYFUNCTION("IMPORTRANGE(""https://docs.google.com/spreadsheets/d/1XL5vhW3sbDhbH9Cz0tuDiY8C3ctxq1tqvaCgkFb8cCA/edit?usp=sharing"",""ชัยภูมิ!J96"")"),1)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IFERROR(__xludf.DUMMYFUNCTION("IMPORTRANGE(""https://docs.google.com/spreadsheets/d/1XL5vhW3sbDhbH9Cz0tuDiY8C3ctxq1tqvaCgkFb8cCA/edit?usp=sharing"",""ชัยภูมิ!J97"")"),1)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IFERROR(__xludf.DUMMYFUNCTION("IMPORTRANGE(""https://docs.google.com/spreadsheets/d/1XL5vhW3sbDhbH9Cz0tuDiY8C3ctxq1tqvaCgkFb8cCA/edit?usp=sharing"",""ชัยภูมิ!I98"")"),4)</f>
        <v>4</v>
      </c>
      <c r="J173" s="198">
        <f ca="1">IFERROR(__xludf.DUMMYFUNCTION("IMPORTRANGE(""https://docs.google.com/spreadsheets/d/1XL5vhW3sbDhbH9Cz0tuDiY8C3ctxq1tqvaCgkFb8cCA/edit?usp=sharing"",""ชัยภูมิ!J98"")"),0)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IFERROR(__xludf.DUMMYFUNCTION("IMPORTRANGE(""https://docs.google.com/spreadsheets/d/1XL5vhW3sbDhbH9Cz0tuDiY8C3ctxq1tqvaCgkFb8cCA/edit?usp=sharing"",""ชัยภูมิ!J99"")"),0)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IFERROR(__xludf.DUMMYFUNCTION("IMPORTRANGE(""https://docs.google.com/spreadsheets/d/1XL5vhW3sbDhbH9Cz0tuDiY8C3ctxq1tqvaCgkFb8cCA/edit?usp=sharing"",""ชัยภูมิ!J100"")"),0)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IFERROR(__xludf.DUMMYFUNCTION("IMPORTRANGE(""https://docs.google.com/spreadsheets/d/1XL5vhW3sbDhbH9Cz0tuDiY8C3ctxq1tqvaCgkFb8cCA/edit?usp=sharing"",""ชัยภูมิ!I101"")"),0)</f>
        <v>0</v>
      </c>
      <c r="J176" s="292">
        <f ca="1">IFERROR(__xludf.DUMMYFUNCTION("IMPORTRANGE(""https://docs.google.com/spreadsheets/d/1XL5vhW3sbDhbH9Cz0tuDiY8C3ctxq1tqvaCgkFb8cCA/edit?usp=sharing"",""ชัยภูมิ!J101"")"),0)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IFERROR(__xludf.DUMMYFUNCTION("IMPORTRANGE(""https://docs.google.com/spreadsheets/d/1XL5vhW3sbDhbH9Cz0tuDiY8C3ctxq1tqvaCgkFb8cCA/edit?usp=sharing"",""ชัยภูมิ!J106"")"),0)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IFERROR(__xludf.DUMMYFUNCTION("IMPORTRANGE(""https://docs.google.com/spreadsheets/d/1XL5vhW3sbDhbH9Cz0tuDiY8C3ctxq1tqvaCgkFb8cCA/edit?usp=sharing"",""ชัยภูมิ!J107"")"),0)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IFERROR(__xludf.DUMMYFUNCTION("IMPORTRANGE(""https://docs.google.com/spreadsheets/d/1XL5vhW3sbDhbH9Cz0tuDiY8C3ctxq1tqvaCgkFb8cCA/edit?usp=sharing"",""ชัยภูมิ!J108"")"),0)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IFERROR(__xludf.DUMMYFUNCTION("IMPORTRANGE(""https://docs.google.com/spreadsheets/d/1XL5vhW3sbDhbH9Cz0tuDiY8C3ctxq1tqvaCgkFb8cCA/edit?usp=sharing"",""ชัยภูมิ!J109"")"),0)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IFERROR(__xludf.DUMMYFUNCTION("IMPORTRANGE(""https://docs.google.com/spreadsheets/d/1XL5vhW3sbDhbH9Cz0tuDiY8C3ctxq1tqvaCgkFb8cCA/edit?usp=sharing"",""ชัยภูมิ!I110"")"),0)</f>
        <v>0</v>
      </c>
      <c r="J185" s="213">
        <f ca="1">IFERROR(__xludf.DUMMYFUNCTION("IMPORTRANGE(""https://docs.google.com/spreadsheets/d/1XL5vhW3sbDhbH9Cz0tuDiY8C3ctxq1tqvaCgkFb8cCA/edit?usp=sharing"",""ชัยภูมิ!J110"")"),0)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IFERROR(__xludf.DUMMYFUNCTION("IMPORTRANGE(""https://docs.google.com/spreadsheets/d/1XL5vhW3sbDhbH9Cz0tuDiY8C3ctxq1tqvaCgkFb8cCA/edit?usp=sharing"",""ชัยภูมิ!I111"")"),0)</f>
        <v>0</v>
      </c>
      <c r="J186" s="213">
        <f ca="1">IFERROR(__xludf.DUMMYFUNCTION("IMPORTRANGE(""https://docs.google.com/spreadsheets/d/1XL5vhW3sbDhbH9Cz0tuDiY8C3ctxq1tqvaCgkFb8cCA/edit?usp=sharing"",""ชัยภูมิ!J111"")"),0)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IFERROR(__xludf.DUMMYFUNCTION("IMPORTRANGE(""https://docs.google.com/spreadsheets/d/1XL5vhW3sbDhbH9Cz0tuDiY8C3ctxq1tqvaCgkFb8cCA/edit?usp=sharing"",""ชัยภูมิ!J112"")"),0)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IFERROR(__xludf.DUMMYFUNCTION("IMPORTRANGE(""https://docs.google.com/spreadsheets/d/1XL5vhW3sbDhbH9Cz0tuDiY8C3ctxq1tqvaCgkFb8cCA/edit?usp=sharing"",""ชัยภูมิ!J113"")"),0)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IFERROR(__xludf.DUMMYFUNCTION("IMPORTRANGE(""https://docs.google.com/spreadsheets/d/1XL5vhW3sbDhbH9Cz0tuDiY8C3ctxq1tqvaCgkFb8cCA/edit?usp=sharing"",""ชัยภูมิ!I114"")"),50000)</f>
        <v>50000</v>
      </c>
      <c r="J189" s="292">
        <f ca="1">IFERROR(__xludf.DUMMYFUNCTION("IMPORTRANGE(""https://docs.google.com/spreadsheets/d/1XL5vhW3sbDhbH9Cz0tuDiY8C3ctxq1tqvaCgkFb8cCA/edit?usp=sharing"",""ชัยภูมิ!J114"")"),0)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IFERROR(__xludf.DUMMYFUNCTION("IMPORTRANGE(""https://docs.google.com/spreadsheets/d/1XL5vhW3sbDhbH9Cz0tuDiY8C3ctxq1tqvaCgkFb8cCA/edit?usp=sharing"",""ชัยภูมิ!J119"")"),0)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IFERROR(__xludf.DUMMYFUNCTION("IMPORTRANGE(""https://docs.google.com/spreadsheets/d/1XL5vhW3sbDhbH9Cz0tuDiY8C3ctxq1tqvaCgkFb8cCA/edit?usp=sharing"",""ชัยภูมิ!J120"")"),1)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IFERROR(__xludf.DUMMYFUNCTION("IMPORTRANGE(""https://docs.google.com/spreadsheets/d/1XL5vhW3sbDhbH9Cz0tuDiY8C3ctxq1tqvaCgkFb8cCA/edit?usp=sharing"",""ชัยภูมิ!J121"")"),1)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IFERROR(__xludf.DUMMYFUNCTION("IMPORTRANGE(""https://docs.google.com/spreadsheets/d/1XL5vhW3sbDhbH9Cz0tuDiY8C3ctxq1tqvaCgkFb8cCA/edit?usp=sharing"",""ชัยภูมิ!J122"")"),1)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IFERROR(__xludf.DUMMYFUNCTION("IMPORTRANGE(""https://docs.google.com/spreadsheets/d/1XL5vhW3sbDhbH9Cz0tuDiY8C3ctxq1tqvaCgkFb8cCA/edit?usp=sharing"",""ชัยภูมิ!I124"")"),50000)</f>
        <v>50000</v>
      </c>
      <c r="J199" s="198">
        <f ca="1">IFERROR(__xludf.DUMMYFUNCTION("IMPORTRANGE(""https://docs.google.com/spreadsheets/d/1XL5vhW3sbDhbH9Cz0tuDiY8C3ctxq1tqvaCgkFb8cCA/edit?usp=sharing"",""ชัยภูมิ!J124"")"),0)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IFERROR(__xludf.DUMMYFUNCTION("IMPORTRANGE(""https://docs.google.com/spreadsheets/d/1XL5vhW3sbDhbH9Cz0tuDiY8C3ctxq1tqvaCgkFb8cCA/edit?usp=sharing"",""ชัยภูมิ!I125"")"),50000)</f>
        <v>50000</v>
      </c>
      <c r="J200" s="198">
        <f ca="1">IFERROR(__xludf.DUMMYFUNCTION("IMPORTRANGE(""https://docs.google.com/spreadsheets/d/1XL5vhW3sbDhbH9Cz0tuDiY8C3ctxq1tqvaCgkFb8cCA/edit?usp=sharing"",""ชัยภูมิ!J125"")"),0)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IFERROR(__xludf.DUMMYFUNCTION("IMPORTRANGE(""https://docs.google.com/spreadsheets/d/1XL5vhW3sbDhbH9Cz0tuDiY8C3ctxq1tqvaCgkFb8cCA/edit?usp=sharing"",""ชัยภูมิ!I126"")"),0)</f>
        <v>0</v>
      </c>
      <c r="J201" s="198">
        <f ca="1">IFERROR(__xludf.DUMMYFUNCTION("IMPORTRANGE(""https://docs.google.com/spreadsheets/d/1XL5vhW3sbDhbH9Cz0tuDiY8C3ctxq1tqvaCgkFb8cCA/edit?usp=sharing"",""ชัยภูมิ!J126"")"),0)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IFERROR(__xludf.DUMMYFUNCTION("IMPORTRANGE(""https://docs.google.com/spreadsheets/d/1XL5vhW3sbDhbH9Cz0tuDiY8C3ctxq1tqvaCgkFb8cCA/edit?usp=sharing"",""ชัยภูมิ!J127"")"),0)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IFERROR(__xludf.DUMMYFUNCTION("IMPORTRANGE(""https://docs.google.com/spreadsheets/d/1XL5vhW3sbDhbH9Cz0tuDiY8C3ctxq1tqvaCgkFb8cCA/edit?usp=sharing"",""ชัยภูมิ!J128"")"),0)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IFERROR(__xludf.DUMMYFUNCTION("IMPORTRANGE(""https://docs.google.com/spreadsheets/d/1XL5vhW3sbDhbH9Cz0tuDiY8C3ctxq1tqvaCgkFb8cCA/edit?usp=sharing"",""ชัยภูมิ!I129"")"),0)</f>
        <v>0</v>
      </c>
      <c r="J204" s="292">
        <f ca="1">IFERROR(__xludf.DUMMYFUNCTION("IMPORTRANGE(""https://docs.google.com/spreadsheets/d/1XL5vhW3sbDhbH9Cz0tuDiY8C3ctxq1tqvaCgkFb8cCA/edit?usp=sharing"",""ชัยภูมิ!J129"")"),0)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IFERROR(__xludf.DUMMYFUNCTION("IMPORTRANGE(""https://docs.google.com/spreadsheets/d/1XL5vhW3sbDhbH9Cz0tuDiY8C3ctxq1tqvaCgkFb8cCA/edit?usp=sharing"",""ชัยภูมิ!J134"")"),0)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IFERROR(__xludf.DUMMYFUNCTION("IMPORTRANGE(""https://docs.google.com/spreadsheets/d/1XL5vhW3sbDhbH9Cz0tuDiY8C3ctxq1tqvaCgkFb8cCA/edit?usp=sharing"",""ชัยภูมิ!J135"")"),0)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IFERROR(__xludf.DUMMYFUNCTION("IMPORTRANGE(""https://docs.google.com/spreadsheets/d/1XL5vhW3sbDhbH9Cz0tuDiY8C3ctxq1tqvaCgkFb8cCA/edit?usp=sharing"",""ชัยภูมิ!J136"")"),0)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IFERROR(__xludf.DUMMYFUNCTION("IMPORTRANGE(""https://docs.google.com/spreadsheets/d/1XL5vhW3sbDhbH9Cz0tuDiY8C3ctxq1tqvaCgkFb8cCA/edit?usp=sharing"",""ชัยภูมิ!J137"")"),0)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IFERROR(__xludf.DUMMYFUNCTION("IMPORTRANGE(""https://docs.google.com/spreadsheets/d/1XL5vhW3sbDhbH9Cz0tuDiY8C3ctxq1tqvaCgkFb8cCA/edit?usp=sharing"",""ชัยภูมิ!I138"")"),0)</f>
        <v>0</v>
      </c>
      <c r="J213" s="213">
        <f ca="1">IFERROR(__xludf.DUMMYFUNCTION("IMPORTRANGE(""https://docs.google.com/spreadsheets/d/1XL5vhW3sbDhbH9Cz0tuDiY8C3ctxq1tqvaCgkFb8cCA/edit?usp=sharing"",""ชัยภูมิ!J138"")"),0)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IFERROR(__xludf.DUMMYFUNCTION("IMPORTRANGE(""https://docs.google.com/spreadsheets/d/1XL5vhW3sbDhbH9Cz0tuDiY8C3ctxq1tqvaCgkFb8cCA/edit?usp=sharing"",""ชัยภูมิ!I140"")"),0)</f>
        <v>0</v>
      </c>
      <c r="J215" s="213">
        <f ca="1">IFERROR(__xludf.DUMMYFUNCTION("IMPORTRANGE(""https://docs.google.com/spreadsheets/d/1XL5vhW3sbDhbH9Cz0tuDiY8C3ctxq1tqvaCgkFb8cCA/edit?usp=sharing"",""ชัยภูมิ!J140"")"),0)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IFERROR(__xludf.DUMMYFUNCTION("IMPORTRANGE(""https://docs.google.com/spreadsheets/d/1XL5vhW3sbDhbH9Cz0tuDiY8C3ctxq1tqvaCgkFb8cCA/edit?usp=sharing"",""ชัยภูมิ!I141"")"),0)</f>
        <v>0</v>
      </c>
      <c r="J216" s="213">
        <f ca="1">IFERROR(__xludf.DUMMYFUNCTION("IMPORTRANGE(""https://docs.google.com/spreadsheets/d/1XL5vhW3sbDhbH9Cz0tuDiY8C3ctxq1tqvaCgkFb8cCA/edit?usp=sharing"",""ชัยภูมิ!J141"")"),0)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IFERROR(__xludf.DUMMYFUNCTION("IMPORTRANGE(""https://docs.google.com/spreadsheets/d/1XL5vhW3sbDhbH9Cz0tuDiY8C3ctxq1tqvaCgkFb8cCA/edit?usp=sharing"",""ชัยภูมิ!J142"")"),0)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IFERROR(__xludf.DUMMYFUNCTION("IMPORTRANGE(""https://docs.google.com/spreadsheets/d/1XL5vhW3sbDhbH9Cz0tuDiY8C3ctxq1tqvaCgkFb8cCA/edit?usp=sharing"",""ชัยภูมิ!J143"")"),0)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IFERROR(__xludf.DUMMYFUNCTION("IMPORTRANGE(""https://docs.google.com/spreadsheets/d/1XL5vhW3sbDhbH9Cz0tuDiY8C3ctxq1tqvaCgkFb8cCA/edit?usp=sharing"",""ชัยภูมิ!I144"")"),12)</f>
        <v>12</v>
      </c>
      <c r="J219" s="276">
        <f ca="1">IFERROR(__xludf.DUMMYFUNCTION("IMPORTRANGE(""https://docs.google.com/spreadsheets/d/1XL5vhW3sbDhbH9Cz0tuDiY8C3ctxq1tqvaCgkFb8cCA/edit?usp=sharing"",""ชัยภูมิ!J144"")"),12)</f>
        <v>12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18380</v>
      </c>
      <c r="M220" s="158">
        <f t="shared" ca="1" si="72"/>
        <v>18380</v>
      </c>
      <c r="N220" s="158">
        <f t="shared" ca="1" si="72"/>
        <v>18380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18380</v>
      </c>
      <c r="M222" s="163">
        <f t="shared" ca="1" si="76"/>
        <v>18380</v>
      </c>
      <c r="N222" s="163">
        <f t="shared" ca="1" si="76"/>
        <v>18380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18380</v>
      </c>
      <c r="M224" s="176">
        <f ca="1">IFERROR(__xludf.DUMMYFUNCTION("IMPORTRANGE(""https://docs.google.com/spreadsheets/d/1Yj_ptqi66GCucihVvJfMjLAmec39IyEx_6qawtMGysU/edit?usp=sharing"",""สบก!BS40"")"),18380)</f>
        <v>18380</v>
      </c>
      <c r="N224" s="177">
        <f ca="1">IFERROR(__xludf.DUMMYFUNCTION("IMPORTRANGE(""https://docs.google.com/spreadsheets/d/1Yj_ptqi66GCucihVvJfMjLAmec39IyEx_6qawtMGysU/edit?usp=sharing"",""สบก!BT40"")"),18380)</f>
        <v>18380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IFERROR(__xludf.DUMMYFUNCTION("IMPORTRANGE(""https://docs.google.com/spreadsheets/d/1Yj_ptqi66GCucihVvJfMjLAmec39IyEx_6qawtMGysU/edit?usp=sharing"",""สบก!BO40"")"),0)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IFERROR(__xludf.DUMMYFUNCTION("IMPORTRANGE(""https://docs.google.com/spreadsheets/d/1Yj_ptqi66GCucihVvJfMjLAmec39IyEx_6qawtMGysU/edit?usp=sharing"",""สบก!BP40"")"),18380)</f>
        <v>18380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IFERROR(__xludf.DUMMYFUNCTION("IMPORTRANGE(""https://docs.google.com/spreadsheets/d/1Yj_ptqi66GCucihVvJfMjLAmec39IyEx_6qawtMGysU/edit?usp=sharing"",""สบก!BQ40"")"),0)</f>
        <v>0</v>
      </c>
      <c r="M228" s="103"/>
      <c r="N228" s="93">
        <f ca="1">IFERROR(__xludf.DUMMYFUNCTION("IMPORTRANGE(""https://docs.google.com/spreadsheets/d/1Yj_ptqi66GCucihVvJfMjLAmec39IyEx_6qawtMGysU/edit?usp=sharing"",""สบก!BU40"")"),0)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IFERROR(__xludf.DUMMYFUNCTION("IMPORTRANGE(""https://docs.google.com/spreadsheets/d/1XL5vhW3sbDhbH9Cz0tuDiY8C3ctxq1tqvaCgkFb8cCA/edit?usp=sharing"",""ชัยภูมิ!I149"")"),12)</f>
        <v>12</v>
      </c>
      <c r="J229" s="276">
        <f ca="1">IFERROR(__xludf.DUMMYFUNCTION("IMPORTRANGE(""https://docs.google.com/spreadsheets/d/1XL5vhW3sbDhbH9Cz0tuDiY8C3ctxq1tqvaCgkFb8cCA/edit?usp=sharing"",""ชัยภูมิ!J149"")"),12)</f>
        <v>12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IFERROR(__xludf.DUMMYFUNCTION("IMPORTRANGE(""https://docs.google.com/spreadsheets/d/1XL5vhW3sbDhbH9Cz0tuDiY8C3ctxq1tqvaCgkFb8cCA/edit?usp=sharing"",""ชัยภูมิ!J151"")"),0)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IFERROR(__xludf.DUMMYFUNCTION("IMPORTRANGE(""https://docs.google.com/spreadsheets/d/1XL5vhW3sbDhbH9Cz0tuDiY8C3ctxq1tqvaCgkFb8cCA/edit?usp=sharing"",""ชัยภูมิ!J152"")"),1)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IFERROR(__xludf.DUMMYFUNCTION("IMPORTRANGE(""https://docs.google.com/spreadsheets/d/1XL5vhW3sbDhbH9Cz0tuDiY8C3ctxq1tqvaCgkFb8cCA/edit?usp=sharing"",""ชัยภูมิ!J153"")"),1)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IFERROR(__xludf.DUMMYFUNCTION("IMPORTRANGE(""https://docs.google.com/spreadsheets/d/1XL5vhW3sbDhbH9Cz0tuDiY8C3ctxq1tqvaCgkFb8cCA/edit?usp=sharing"",""ชัยภูมิ!J154"")"),1)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IFERROR(__xludf.DUMMYFUNCTION("IMPORTRANGE(""https://docs.google.com/spreadsheets/d/1XL5vhW3sbDhbH9Cz0tuDiY8C3ctxq1tqvaCgkFb8cCA/edit?usp=sharing"",""ชัยภูมิ!I155"")"),12)</f>
        <v>12</v>
      </c>
      <c r="J235" s="198">
        <f ca="1">IFERROR(__xludf.DUMMYFUNCTION("IMPORTRANGE(""https://docs.google.com/spreadsheets/d/1XL5vhW3sbDhbH9Cz0tuDiY8C3ctxq1tqvaCgkFb8cCA/edit?usp=sharing"",""ชัยภูมิ!J155"")"),12)</f>
        <v>12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IFERROR(__xludf.DUMMYFUNCTION("IMPORTRANGE(""https://docs.google.com/spreadsheets/d/1XL5vhW3sbDhbH9Cz0tuDiY8C3ctxq1tqvaCgkFb8cCA/edit?usp=sharing"",""ชัยภูมิ!J156"")"),0)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IFERROR(__xludf.DUMMYFUNCTION("IMPORTRANGE(""https://docs.google.com/spreadsheets/d/1XL5vhW3sbDhbH9Cz0tuDiY8C3ctxq1tqvaCgkFb8cCA/edit?usp=sharing"",""ชัยภูมิ!J157"")"),0)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IFERROR(__xludf.DUMMYFUNCTION("IMPORTRANGE(""https://docs.google.com/spreadsheets/d/1XL5vhW3sbDhbH9Cz0tuDiY8C3ctxq1tqvaCgkFb8cCA/edit?usp=sharing"",""ชัยภูมิ!I158"")"),0)</f>
        <v>0</v>
      </c>
      <c r="J238" s="276">
        <f ca="1">IFERROR(__xludf.DUMMYFUNCTION("IMPORTRANGE(""https://docs.google.com/spreadsheets/d/1XL5vhW3sbDhbH9Cz0tuDiY8C3ctxq1tqvaCgkFb8cCA/edit?usp=sharing"",""ชัยภูมิ!J158"")"),0)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IFERROR(__xludf.DUMMYFUNCTION("IMPORTRANGE(""https://docs.google.com/spreadsheets/d/1XL5vhW3sbDhbH9Cz0tuDiY8C3ctxq1tqvaCgkFb8cCA/edit?usp=sharing"",""ชัยภูมิ!J159"")"),"")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IFERROR(__xludf.DUMMYFUNCTION("IMPORTRANGE(""https://docs.google.com/spreadsheets/d/1XL5vhW3sbDhbH9Cz0tuDiY8C3ctxq1tqvaCgkFb8cCA/edit?usp=sharing"",""ชัยภูมิ!J161"")"),0)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IFERROR(__xludf.DUMMYFUNCTION("IMPORTRANGE(""https://docs.google.com/spreadsheets/d/1XL5vhW3sbDhbH9Cz0tuDiY8C3ctxq1tqvaCgkFb8cCA/edit?usp=sharing"",""ชัยภูมิ!J162"")"),0)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IFERROR(__xludf.DUMMYFUNCTION("IMPORTRANGE(""https://docs.google.com/spreadsheets/d/1XL5vhW3sbDhbH9Cz0tuDiY8C3ctxq1tqvaCgkFb8cCA/edit?usp=sharing"",""ชัยภูมิ!J163"")"),0)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IFERROR(__xludf.DUMMYFUNCTION("IMPORTRANGE(""https://docs.google.com/spreadsheets/d/1XL5vhW3sbDhbH9Cz0tuDiY8C3ctxq1tqvaCgkFb8cCA/edit?usp=sharing"",""ชัยภูมิ!I164"")"),0)</f>
        <v>0</v>
      </c>
      <c r="J244" s="197">
        <f ca="1">IFERROR(__xludf.DUMMYFUNCTION("IMPORTRANGE(""https://docs.google.com/spreadsheets/d/1XL5vhW3sbDhbH9Cz0tuDiY8C3ctxq1tqvaCgkFb8cCA/edit?usp=sharing"",""ชัยภูมิ!J164"")"),0)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IFERROR(__xludf.DUMMYFUNCTION("IMPORTRANGE(""https://docs.google.com/spreadsheets/d/1XL5vhW3sbDhbH9Cz0tuDiY8C3ctxq1tqvaCgkFb8cCA/edit?usp=sharing"",""ชัยภูมิ!J165"")"),0)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IFERROR(__xludf.DUMMYFUNCTION("IMPORTRANGE(""https://docs.google.com/spreadsheets/d/1XL5vhW3sbDhbH9Cz0tuDiY8C3ctxq1tqvaCgkFb8cCA/edit?usp=sharing"",""ชัยภูมิ!J166"")"),0)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IFERROR(__xludf.DUMMYFUNCTION("IMPORTRANGE(""https://docs.google.com/spreadsheets/d/1XL5vhW3sbDhbH9Cz0tuDiY8C3ctxq1tqvaCgkFb8cCA/edit?usp=sharing"",""ชัยภูมิ!I169"")"),0)</f>
        <v>0</v>
      </c>
      <c r="J249" s="324">
        <f ca="1">IFERROR(__xludf.DUMMYFUNCTION("IMPORTRANGE(""https://docs.google.com/spreadsheets/d/1XL5vhW3sbDhbH9Cz0tuDiY8C3ctxq1tqvaCgkFb8cCA/edit?usp=sharing"",""ชัยภูมิ!J169"")"),0)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IFERROR(__xludf.DUMMYFUNCTION("IMPORTRANGE(""https://docs.google.com/spreadsheets/d/1Yj_ptqi66GCucihVvJfMjLAmec39IyEx_6qawtMGysU/edit?usp=sharing"",""สบก!CB40"")"),0)</f>
        <v>0</v>
      </c>
      <c r="N254" s="177">
        <f ca="1">IFERROR(__xludf.DUMMYFUNCTION("IMPORTRANGE(""https://docs.google.com/spreadsheets/d/1Yj_ptqi66GCucihVvJfMjLAmec39IyEx_6qawtMGysU/edit?usp=sharing"",""สบก!CC40"")"),0)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IFERROR(__xludf.DUMMYFUNCTION("IMPORTRANGE(""https://docs.google.com/spreadsheets/d/1Yj_ptqi66GCucihVvJfMjLAmec39IyEx_6qawtMGysU/edit?usp=sharing"",""สบก!BX40"")"),0)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IFERROR(__xludf.DUMMYFUNCTION("IMPORTRANGE(""https://docs.google.com/spreadsheets/d/1Yj_ptqi66GCucihVvJfMjLAmec39IyEx_6qawtMGysU/edit?usp=sharing"",""สบก!BY40"")"),0)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IFERROR(__xludf.DUMMYFUNCTION("IMPORTRANGE(""https://docs.google.com/spreadsheets/d/1Yj_ptqi66GCucihVvJfMjLAmec39IyEx_6qawtMGysU/edit?usp=sharing"",""สบก!BZ40"")"),0)</f>
        <v>0</v>
      </c>
      <c r="M258" s="103"/>
      <c r="N258" s="93">
        <f ca="1">IFERROR(__xludf.DUMMYFUNCTION("IMPORTRANGE(""https://docs.google.com/spreadsheets/d/1Yj_ptqi66GCucihVvJfMjLAmec39IyEx_6qawtMGysU/edit?usp=sharing"",""สบก!CD40"")"),0)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IFERROR(__xludf.DUMMYFUNCTION("IMPORTRANGE(""https://docs.google.com/spreadsheets/d/1XL5vhW3sbDhbH9Cz0tuDiY8C3ctxq1tqvaCgkFb8cCA/edit?usp=sharing"",""ชัยภูมิ!J175"")"),0)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IFERROR(__xludf.DUMMYFUNCTION("IMPORTRANGE(""https://docs.google.com/spreadsheets/d/1XL5vhW3sbDhbH9Cz0tuDiY8C3ctxq1tqvaCgkFb8cCA/edit?usp=sharing"",""ชัยภูมิ!J176"")"),0)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IFERROR(__xludf.DUMMYFUNCTION("IMPORTRANGE(""https://docs.google.com/spreadsheets/d/1XL5vhW3sbDhbH9Cz0tuDiY8C3ctxq1tqvaCgkFb8cCA/edit?usp=sharing"",""ชัยภูมิ!J177"")"),0)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IFERROR(__xludf.DUMMYFUNCTION("IMPORTRANGE(""https://docs.google.com/spreadsheets/d/1XL5vhW3sbDhbH9Cz0tuDiY8C3ctxq1tqvaCgkFb8cCA/edit?usp=sharing"",""ชัยภูมิ!J178"")"),0)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IFERROR(__xludf.DUMMYFUNCTION("IMPORTRANGE(""https://docs.google.com/spreadsheets/d/1XL5vhW3sbDhbH9Cz0tuDiY8C3ctxq1tqvaCgkFb8cCA/edit?usp=sharing"",""ชัยภูมิ!I179"")"),0)</f>
        <v>0</v>
      </c>
      <c r="J264" s="198">
        <f ca="1">IFERROR(__xludf.DUMMYFUNCTION("IMPORTRANGE(""https://docs.google.com/spreadsheets/d/1XL5vhW3sbDhbH9Cz0tuDiY8C3ctxq1tqvaCgkFb8cCA/edit?usp=sharing"",""ชัยภูมิ!J179"")"),0)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IFERROR(__xludf.DUMMYFUNCTION("IMPORTRANGE(""https://docs.google.com/spreadsheets/d/1XL5vhW3sbDhbH9Cz0tuDiY8C3ctxq1tqvaCgkFb8cCA/edit?usp=sharing"",""ชัยภูมิ!I180"")"),0)</f>
        <v>0</v>
      </c>
      <c r="J265" s="198">
        <f ca="1">IFERROR(__xludf.DUMMYFUNCTION("IMPORTRANGE(""https://docs.google.com/spreadsheets/d/1XL5vhW3sbDhbH9Cz0tuDiY8C3ctxq1tqvaCgkFb8cCA/edit?usp=sharing"",""ชัยภูมิ!J180"")"),0)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IFERROR(__xludf.DUMMYFUNCTION("IMPORTRANGE(""https://docs.google.com/spreadsheets/d/1XL5vhW3sbDhbH9Cz0tuDiY8C3ctxq1tqvaCgkFb8cCA/edit?usp=sharing"",""ชัยภูมิ!I181"")"),0)</f>
        <v>0</v>
      </c>
      <c r="J266" s="198">
        <f ca="1">IFERROR(__xludf.DUMMYFUNCTION("IMPORTRANGE(""https://docs.google.com/spreadsheets/d/1XL5vhW3sbDhbH9Cz0tuDiY8C3ctxq1tqvaCgkFb8cCA/edit?usp=sharing"",""ชัยภูมิ!J181"")"),0)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IFERROR(__xludf.DUMMYFUNCTION("IMPORTRANGE(""https://docs.google.com/spreadsheets/d/1XL5vhW3sbDhbH9Cz0tuDiY8C3ctxq1tqvaCgkFb8cCA/edit?usp=sharing"",""ชัยภูมิ!I182"")"),0)</f>
        <v>0</v>
      </c>
      <c r="J267" s="198">
        <f ca="1">IFERROR(__xludf.DUMMYFUNCTION("IMPORTRANGE(""https://docs.google.com/spreadsheets/d/1XL5vhW3sbDhbH9Cz0tuDiY8C3ctxq1tqvaCgkFb8cCA/edit?usp=sharing"",""ชัยภูมิ!J182"")"),0)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IFERROR(__xludf.DUMMYFUNCTION("IMPORTRANGE(""https://docs.google.com/spreadsheets/d/1XL5vhW3sbDhbH9Cz0tuDiY8C3ctxq1tqvaCgkFb8cCA/edit?usp=sharing"",""ชัยภูมิ!J183"")"),0)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IFERROR(__xludf.DUMMYFUNCTION("IMPORTRANGE(""https://docs.google.com/spreadsheets/d/1XL5vhW3sbDhbH9Cz0tuDiY8C3ctxq1tqvaCgkFb8cCA/edit?usp=sharing"",""ชัยภูมิ!J184"")"),0)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IFERROR(__xludf.DUMMYFUNCTION("IMPORTRANGE(""https://docs.google.com/spreadsheets/d/1XL5vhW3sbDhbH9Cz0tuDiY8C3ctxq1tqvaCgkFb8cCA/edit?usp=sharing"",""ชัยภูมิ!I185"")"),15)</f>
        <v>15</v>
      </c>
      <c r="J270" s="324">
        <f ca="1">IFERROR(__xludf.DUMMYFUNCTION("IMPORTRANGE(""https://docs.google.com/spreadsheets/d/1XL5vhW3sbDhbH9Cz0tuDiY8C3ctxq1tqvaCgkFb8cCA/edit?usp=sharing"",""ชัยภูมิ!J185"")"),15)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319200</v>
      </c>
      <c r="M271" s="158">
        <f t="shared" ca="1" si="83"/>
        <v>164250</v>
      </c>
      <c r="N271" s="158">
        <f t="shared" ca="1" si="83"/>
        <v>86144</v>
      </c>
      <c r="O271" s="157">
        <f t="shared" ref="O271:O273" ca="1" si="84">IF(L271&gt;0,N271*100/L271,0)</f>
        <v>26.987468671679199</v>
      </c>
      <c r="P271" s="157">
        <f t="shared" ref="P271:P273" ca="1" si="85">IF(M271&gt;0,N271*100/M271,0)</f>
        <v>52.446879756468796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319200</v>
      </c>
      <c r="M273" s="163">
        <f t="shared" ca="1" si="87"/>
        <v>164250</v>
      </c>
      <c r="N273" s="163">
        <f t="shared" ca="1" si="87"/>
        <v>86144</v>
      </c>
      <c r="O273" s="162">
        <f t="shared" ca="1" si="84"/>
        <v>26.987468671679199</v>
      </c>
      <c r="P273" s="162">
        <f t="shared" ca="1" si="85"/>
        <v>52.446879756468796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319200</v>
      </c>
      <c r="M275" s="176">
        <f ca="1">IFERROR(__xludf.DUMMYFUNCTION("IMPORTRANGE(""https://docs.google.com/spreadsheets/d/1Yj_ptqi66GCucihVvJfMjLAmec39IyEx_6qawtMGysU/edit?usp=sharing"",""สบก!CK40"")"),164250)</f>
        <v>164250</v>
      </c>
      <c r="N275" s="177">
        <f ca="1">IFERROR(__xludf.DUMMYFUNCTION("IMPORTRANGE(""https://docs.google.com/spreadsheets/d/1Yj_ptqi66GCucihVvJfMjLAmec39IyEx_6qawtMGysU/edit?usp=sharing"",""สบก!CL40"")"),86144)</f>
        <v>86144</v>
      </c>
      <c r="O275" s="178">
        <f ca="1">IF(L275&gt;0,N275*100/L275,0)</f>
        <v>26.987468671679199</v>
      </c>
      <c r="P275" s="178">
        <f ca="1">IF(M275&gt;0,N275*100/M275,0)</f>
        <v>52.446879756468796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IFERROR(__xludf.DUMMYFUNCTION("IMPORTRANGE(""https://docs.google.com/spreadsheets/d/1Yj_ptqi66GCucihVvJfMjLAmec39IyEx_6qawtMGysU/edit?usp=sharing"",""สบก!CG40"")"),264000)</f>
        <v>264000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IFERROR(__xludf.DUMMYFUNCTION("IMPORTRANGE(""https://docs.google.com/spreadsheets/d/1Yj_ptqi66GCucihVvJfMjLAmec39IyEx_6qawtMGysU/edit?usp=sharing"",""สบก!CH40"")"),55200)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IFERROR(__xludf.DUMMYFUNCTION("IMPORTRANGE(""https://docs.google.com/spreadsheets/d/1Yj_ptqi66GCucihVvJfMjLAmec39IyEx_6qawtMGysU/edit?usp=sharing"",""สบก!CI40"")"),0)</f>
        <v>0</v>
      </c>
      <c r="M279" s="103"/>
      <c r="N279" s="93">
        <f ca="1">IFERROR(__xludf.DUMMYFUNCTION("IMPORTRANGE(""https://docs.google.com/spreadsheets/d/1Yj_ptqi66GCucihVvJfMjLAmec39IyEx_6qawtMGysU/edit?usp=sharing"",""สบก!CM40"")"),0)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IFERROR(__xludf.DUMMYFUNCTION("IMPORTRANGE(""https://docs.google.com/spreadsheets/d/1XL5vhW3sbDhbH9Cz0tuDiY8C3ctxq1tqvaCgkFb8cCA/edit?usp=sharing"",""ชัยภูมิ!J191"")"),0)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IFERROR(__xludf.DUMMYFUNCTION("IMPORTRANGE(""https://docs.google.com/spreadsheets/d/1XL5vhW3sbDhbH9Cz0tuDiY8C3ctxq1tqvaCgkFb8cCA/edit?usp=sharing"",""ชัยภูมิ!J192"")"),1)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IFERROR(__xludf.DUMMYFUNCTION("IMPORTRANGE(""https://docs.google.com/spreadsheets/d/1XL5vhW3sbDhbH9Cz0tuDiY8C3ctxq1tqvaCgkFb8cCA/edit?usp=sharing"",""ชัยภูมิ!J193"")"),1)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IFERROR(__xludf.DUMMYFUNCTION("IMPORTRANGE(""https://docs.google.com/spreadsheets/d/1XL5vhW3sbDhbH9Cz0tuDiY8C3ctxq1tqvaCgkFb8cCA/edit?usp=sharing"",""ชัยภูมิ!J194"")"),1)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IFERROR(__xludf.DUMMYFUNCTION("IMPORTRANGE(""https://docs.google.com/spreadsheets/d/1XL5vhW3sbDhbH9Cz0tuDiY8C3ctxq1tqvaCgkFb8cCA/edit?usp=sharing"",""ชัยภูมิ!I195"")"),15)</f>
        <v>15</v>
      </c>
      <c r="J285" s="198">
        <f ca="1">IFERROR(__xludf.DUMMYFUNCTION("IMPORTRANGE(""https://docs.google.com/spreadsheets/d/1XL5vhW3sbDhbH9Cz0tuDiY8C3ctxq1tqvaCgkFb8cCA/edit?usp=sharing"",""ชัยภูมิ!J195"")"),15)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IFERROR(__xludf.DUMMYFUNCTION("IMPORTRANGE(""https://docs.google.com/spreadsheets/d/1XL5vhW3sbDhbH9Cz0tuDiY8C3ctxq1tqvaCgkFb8cCA/edit?usp=sharing"",""ชัยภูมิ!J196"")"),0)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IFERROR(__xludf.DUMMYFUNCTION("IMPORTRANGE(""https://docs.google.com/spreadsheets/d/1XL5vhW3sbDhbH9Cz0tuDiY8C3ctxq1tqvaCgkFb8cCA/edit?usp=sharing"",""ชัยภูมิ!J197"")"),0)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IFERROR(__xludf.DUMMYFUNCTION("IMPORTRANGE(""https://docs.google.com/spreadsheets/d/1XL5vhW3sbDhbH9Cz0tuDiY8C3ctxq1tqvaCgkFb8cCA/edit?usp=sharing"",""ชัยภูมิ!I199"")"),0)</f>
        <v>0</v>
      </c>
      <c r="J289" s="324">
        <f ca="1">IFERROR(__xludf.DUMMYFUNCTION("IMPORTRANGE(""https://docs.google.com/spreadsheets/d/1XL5vhW3sbDhbH9Cz0tuDiY8C3ctxq1tqvaCgkFb8cCA/edit?usp=sharing"",""ชัยภูมิ!J199"")"),0)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IFERROR(__xludf.DUMMYFUNCTION("IMPORTRANGE(""https://docs.google.com/spreadsheets/d/1Yj_ptqi66GCucihVvJfMjLAmec39IyEx_6qawtMGysU/edit?usp=sharing"",""สบก!CT40"")"),0)</f>
        <v>0</v>
      </c>
      <c r="N294" s="177">
        <f ca="1">IFERROR(__xludf.DUMMYFUNCTION("IMPORTRANGE(""https://docs.google.com/spreadsheets/d/1Yj_ptqi66GCucihVvJfMjLAmec39IyEx_6qawtMGysU/edit?usp=sharing"",""สบก!CU40"")"),0)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IFERROR(__xludf.DUMMYFUNCTION("IMPORTRANGE(""https://docs.google.com/spreadsheets/d/1Yj_ptqi66GCucihVvJfMjLAmec39IyEx_6qawtMGysU/edit?usp=sharing"",""สบก!CP40"")"),0)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IFERROR(__xludf.DUMMYFUNCTION("IMPORTRANGE(""https://docs.google.com/spreadsheets/d/1Yj_ptqi66GCucihVvJfMjLAmec39IyEx_6qawtMGysU/edit?usp=sharing"",""สบก!CQ40"")"),0)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IFERROR(__xludf.DUMMYFUNCTION("IMPORTRANGE(""https://docs.google.com/spreadsheets/d/1Yj_ptqi66GCucihVvJfMjLAmec39IyEx_6qawtMGysU/edit?usp=sharing"",""สบก!CR40"")"),0)</f>
        <v>0</v>
      </c>
      <c r="M298" s="103"/>
      <c r="N298" s="93">
        <f ca="1">IFERROR(__xludf.DUMMYFUNCTION("IMPORTRANGE(""https://docs.google.com/spreadsheets/d/1Yj_ptqi66GCucihVvJfMjLAmec39IyEx_6qawtMGysU/edit?usp=sharing"",""สบก!CV40"")"),0)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IFERROR(__xludf.DUMMYFUNCTION("IMPORTRANGE(""https://docs.google.com/spreadsheets/d/1XL5vhW3sbDhbH9Cz0tuDiY8C3ctxq1tqvaCgkFb8cCA/edit?usp=sharing"",""ชัยภูมิ!J205"")"),0)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IFERROR(__xludf.DUMMYFUNCTION("IMPORTRANGE(""https://docs.google.com/spreadsheets/d/1XL5vhW3sbDhbH9Cz0tuDiY8C3ctxq1tqvaCgkFb8cCA/edit?usp=sharing"",""ชัยภูมิ!J206"")"),0)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IFERROR(__xludf.DUMMYFUNCTION("IMPORTRANGE(""https://docs.google.com/spreadsheets/d/1XL5vhW3sbDhbH9Cz0tuDiY8C3ctxq1tqvaCgkFb8cCA/edit?usp=sharing"",""ชัยภูมิ!J207"")"),0)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IFERROR(__xludf.DUMMYFUNCTION("IMPORTRANGE(""https://docs.google.com/spreadsheets/d/1XL5vhW3sbDhbH9Cz0tuDiY8C3ctxq1tqvaCgkFb8cCA/edit?usp=sharing"",""ชัยภูมิ!J208"")"),0)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IFERROR(__xludf.DUMMYFUNCTION("IMPORTRANGE(""https://docs.google.com/spreadsheets/d/1XL5vhW3sbDhbH9Cz0tuDiY8C3ctxq1tqvaCgkFb8cCA/edit?usp=sharing"",""ชัยภูมิ!I209"")"),0)</f>
        <v>0</v>
      </c>
      <c r="J304" s="213">
        <f ca="1">IFERROR(__xludf.DUMMYFUNCTION("IMPORTRANGE(""https://docs.google.com/spreadsheets/d/1XL5vhW3sbDhbH9Cz0tuDiY8C3ctxq1tqvaCgkFb8cCA/edit?usp=sharing"",""ชัยภูมิ!J209"")"),0)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IFERROR(__xludf.DUMMYFUNCTION("IMPORTRANGE(""https://docs.google.com/spreadsheets/d/1XL5vhW3sbDhbH9Cz0tuDiY8C3ctxq1tqvaCgkFb8cCA/edit?usp=sharing"",""ชัยภูมิ!I211"")"),0)</f>
        <v>0</v>
      </c>
      <c r="J306" s="213">
        <f ca="1">IFERROR(__xludf.DUMMYFUNCTION("IMPORTRANGE(""https://docs.google.com/spreadsheets/d/1XL5vhW3sbDhbH9Cz0tuDiY8C3ctxq1tqvaCgkFb8cCA/edit?usp=sharing"",""ชัยภูมิ!J211"")"),0)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IFERROR(__xludf.DUMMYFUNCTION("IMPORTRANGE(""https://docs.google.com/spreadsheets/d/1XL5vhW3sbDhbH9Cz0tuDiY8C3ctxq1tqvaCgkFb8cCA/edit?usp=sharing"",""ชัยภูมิ!J212"")"),0)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IFERROR(__xludf.DUMMYFUNCTION("IMPORTRANGE(""https://docs.google.com/spreadsheets/d/1XL5vhW3sbDhbH9Cz0tuDiY8C3ctxq1tqvaCgkFb8cCA/edit?usp=sharing"",""ชัยภูมิ!J213"")"),0)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IFERROR(__xludf.DUMMYFUNCTION("IMPORTRANGE(""https://docs.google.com/spreadsheets/d/1XL5vhW3sbDhbH9Cz0tuDiY8C3ctxq1tqvaCgkFb8cCA/edit?usp=sharing"",""ชัยภูมิ!I214"")"),0)</f>
        <v>0</v>
      </c>
      <c r="J309" s="341">
        <f ca="1">IFERROR(__xludf.DUMMYFUNCTION("IMPORTRANGE(""https://docs.google.com/spreadsheets/d/1XL5vhW3sbDhbH9Cz0tuDiY8C3ctxq1tqvaCgkFb8cCA/edit?usp=sharing"",""ชัยภูมิ!J214"")"),0)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IFERROR(__xludf.DUMMYFUNCTION("IMPORTRANGE(""https://docs.google.com/spreadsheets/d/1Yj_ptqi66GCucihVvJfMjLAmec39IyEx_6qawtMGysU/edit?usp=sharing"",""สบก!DC40"")"),0)</f>
        <v>0</v>
      </c>
      <c r="N314" s="177">
        <f ca="1">IFERROR(__xludf.DUMMYFUNCTION("IMPORTRANGE(""https://docs.google.com/spreadsheets/d/1Yj_ptqi66GCucihVvJfMjLAmec39IyEx_6qawtMGysU/edit?usp=sharing"",""สบก!DD40"")"),0)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IFERROR(__xludf.DUMMYFUNCTION("IMPORTRANGE(""https://docs.google.com/spreadsheets/d/1Yj_ptqi66GCucihVvJfMjLAmec39IyEx_6qawtMGysU/edit?usp=sharing"",""สบก!CY40"")"),0)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IFERROR(__xludf.DUMMYFUNCTION("IMPORTRANGE(""https://docs.google.com/spreadsheets/d/1Yj_ptqi66GCucihVvJfMjLAmec39IyEx_6qawtMGysU/edit?usp=sharing"",""สบก!CZ40"")"),0)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IFERROR(__xludf.DUMMYFUNCTION("IMPORTRANGE(""https://docs.google.com/spreadsheets/d/1Yj_ptqi66GCucihVvJfMjLAmec39IyEx_6qawtMGysU/edit?usp=sharing"",""สบก!DA40"")"),0)</f>
        <v>0</v>
      </c>
      <c r="M318" s="103"/>
      <c r="N318" s="93">
        <f ca="1">IFERROR(__xludf.DUMMYFUNCTION("IMPORTRANGE(""https://docs.google.com/spreadsheets/d/1Yj_ptqi66GCucihVvJfMjLAmec39IyEx_6qawtMGysU/edit?usp=sharing"",""สบก!DE40"")"),0)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IFERROR(__xludf.DUMMYFUNCTION("IMPORTRANGE(""https://docs.google.com/spreadsheets/d/1XL5vhW3sbDhbH9Cz0tuDiY8C3ctxq1tqvaCgkFb8cCA/edit?usp=sharing"",""ชัยภูมิ!J220"")"),0)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IFERROR(__xludf.DUMMYFUNCTION("IMPORTRANGE(""https://docs.google.com/spreadsheets/d/1XL5vhW3sbDhbH9Cz0tuDiY8C3ctxq1tqvaCgkFb8cCA/edit?usp=sharing"",""ชัยภูมิ!J221"")"),0)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IFERROR(__xludf.DUMMYFUNCTION("IMPORTRANGE(""https://docs.google.com/spreadsheets/d/1XL5vhW3sbDhbH9Cz0tuDiY8C3ctxq1tqvaCgkFb8cCA/edit?usp=sharing"",""ชัยภูมิ!J222"")"),0)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IFERROR(__xludf.DUMMYFUNCTION("IMPORTRANGE(""https://docs.google.com/spreadsheets/d/1XL5vhW3sbDhbH9Cz0tuDiY8C3ctxq1tqvaCgkFb8cCA/edit?usp=sharing"",""ชัยภูมิ!J223"")"),0)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IFERROR(__xludf.DUMMYFUNCTION("IMPORTRANGE(""https://docs.google.com/spreadsheets/d/1XL5vhW3sbDhbH9Cz0tuDiY8C3ctxq1tqvaCgkFb8cCA/edit?usp=sharing"",""ชัยภูมิ!I224"")"),0)</f>
        <v>0</v>
      </c>
      <c r="J324" s="213">
        <f ca="1">IFERROR(__xludf.DUMMYFUNCTION("IMPORTRANGE(""https://docs.google.com/spreadsheets/d/1XL5vhW3sbDhbH9Cz0tuDiY8C3ctxq1tqvaCgkFb8cCA/edit?usp=sharing"",""ชัยภูมิ!J224"")"),0)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IFERROR(__xludf.DUMMYFUNCTION("IMPORTRANGE(""https://docs.google.com/spreadsheets/d/1XL5vhW3sbDhbH9Cz0tuDiY8C3ctxq1tqvaCgkFb8cCA/edit?usp=sharing"",""ชัยภูมิ!J225"")"),0)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IFERROR(__xludf.DUMMYFUNCTION("IMPORTRANGE(""https://docs.google.com/spreadsheets/d/1XL5vhW3sbDhbH9Cz0tuDiY8C3ctxq1tqvaCgkFb8cCA/edit?usp=sharing"",""ชัยภูมิ!J226"")"),0)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IFERROR(__xludf.DUMMYFUNCTION("IMPORTRANGE(""https://docs.google.com/spreadsheets/d/1XL5vhW3sbDhbH9Cz0tuDiY8C3ctxq1tqvaCgkFb8cCA/edit?usp=sharing"",""ชัยภูมิ!I228"")"),920)</f>
        <v>920</v>
      </c>
      <c r="J328" s="347">
        <f ca="1">IFERROR(__xludf.DUMMYFUNCTION("IMPORTRANGE(""https://docs.google.com/spreadsheets/d/1XL5vhW3sbDhbH9Cz0tuDiY8C3ctxq1tqvaCgkFb8cCA/edit?usp=sharing"",""ชัยภูมิ!J228"")"),77)</f>
        <v>77</v>
      </c>
      <c r="K328" s="325">
        <f ca="1">IF(I328&gt;0,J328*100/I328,0)</f>
        <v>8.3695652173913047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2187270</v>
      </c>
      <c r="M329" s="158">
        <f t="shared" ca="1" si="98"/>
        <v>1266090</v>
      </c>
      <c r="N329" s="158">
        <f t="shared" ca="1" si="98"/>
        <v>786610</v>
      </c>
      <c r="O329" s="157">
        <f t="shared" ref="O329:O331" ca="1" si="99">IF(L329&gt;0,N329*100/L329,0)</f>
        <v>35.963095548331935</v>
      </c>
      <c r="P329" s="157">
        <f t="shared" ref="P329:P331" ca="1" si="100">IF(M329&gt;0,N329*100/M329,0)</f>
        <v>62.129074552361999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2187270</v>
      </c>
      <c r="M331" s="163">
        <f t="shared" ca="1" si="102"/>
        <v>1266090</v>
      </c>
      <c r="N331" s="163">
        <f t="shared" ca="1" si="102"/>
        <v>786610</v>
      </c>
      <c r="O331" s="162">
        <f t="shared" ca="1" si="99"/>
        <v>35.963095548331935</v>
      </c>
      <c r="P331" s="162">
        <f t="shared" ca="1" si="100"/>
        <v>62.129074552361999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2187270</v>
      </c>
      <c r="M333" s="176">
        <f ca="1">IFERROR(__xludf.DUMMYFUNCTION("IMPORTRANGE(""https://docs.google.com/spreadsheets/d/1Yj_ptqi66GCucihVvJfMjLAmec39IyEx_6qawtMGysU/edit?usp=sharing"",""สบก!DL40"")"),1266090)</f>
        <v>1266090</v>
      </c>
      <c r="N333" s="177">
        <f ca="1">IFERROR(__xludf.DUMMYFUNCTION("IMPORTRANGE(""https://docs.google.com/spreadsheets/d/1Yj_ptqi66GCucihVvJfMjLAmec39IyEx_6qawtMGysU/edit?usp=sharing"",""สบก!DM40"")"),786610)</f>
        <v>786610</v>
      </c>
      <c r="O333" s="178">
        <f ca="1">IF(L333&gt;0,N333*100/L333,0)</f>
        <v>35.963095548331935</v>
      </c>
      <c r="P333" s="178">
        <f ca="1">IF(M333&gt;0,N333*100/M333,0)</f>
        <v>62.129074552361999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IFERROR(__xludf.DUMMYFUNCTION("IMPORTRANGE(""https://docs.google.com/spreadsheets/d/1Yj_ptqi66GCucihVvJfMjLAmec39IyEx_6qawtMGysU/edit?usp=sharing"",""สบก!DH40"")"),830300)</f>
        <v>830300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IFERROR(__xludf.DUMMYFUNCTION("IMPORTRANGE(""https://docs.google.com/spreadsheets/d/1Yj_ptqi66GCucihVvJfMjLAmec39IyEx_6qawtMGysU/edit?usp=sharing"",""สบก!DI40"")"),1356970)</f>
        <v>1356970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IFERROR(__xludf.DUMMYFUNCTION("IMPORTRANGE(""https://docs.google.com/spreadsheets/d/1Yj_ptqi66GCucihVvJfMjLAmec39IyEx_6qawtMGysU/edit?usp=sharing"",""สบก!DJ40"")"),0)</f>
        <v>0</v>
      </c>
      <c r="M337" s="103"/>
      <c r="N337" s="93">
        <f ca="1">IFERROR(__xludf.DUMMYFUNCTION("IMPORTRANGE(""https://docs.google.com/spreadsheets/d/1Yj_ptqi66GCucihVvJfMjLAmec39IyEx_6qawtMGysU/edit?usp=sharing"",""สบก!DN40"")"),0)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IFERROR(__xludf.DUMMYFUNCTION("IMPORTRANGE(""https://docs.google.com/spreadsheets/d/1XL5vhW3sbDhbH9Cz0tuDiY8C3ctxq1tqvaCgkFb8cCA/edit?usp=sharing"",""ชัยภูมิ!I234"")"),0)</f>
        <v>0</v>
      </c>
      <c r="J339" s="197">
        <f ca="1">IFERROR(__xludf.DUMMYFUNCTION("IMPORTRANGE(""https://docs.google.com/spreadsheets/d/1XL5vhW3sbDhbH9Cz0tuDiY8C3ctxq1tqvaCgkFb8cCA/edit?usp=sharing"",""ชัยภูมิ!J234"")"),138)</f>
        <v>138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IFERROR(__xludf.DUMMYFUNCTION("IMPORTRANGE(""https://docs.google.com/spreadsheets/d/1XL5vhW3sbDhbH9Cz0tuDiY8C3ctxq1tqvaCgkFb8cCA/edit?usp=sharing"",""ชัยภูมิ!I235"")"),11000)</f>
        <v>11000</v>
      </c>
      <c r="J340" s="197">
        <f ca="1">IFERROR(__xludf.DUMMYFUNCTION("IMPORTRANGE(""https://docs.google.com/spreadsheets/d/1XL5vhW3sbDhbH9Cz0tuDiY8C3ctxq1tqvaCgkFb8cCA/edit?usp=sharing"",""ชัยภูมิ!J235"")"),1390.41999999999)</f>
        <v>1390.4199999999901</v>
      </c>
      <c r="K340" s="350">
        <f t="shared" ca="1" si="103"/>
        <v>12.640181818181729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IFERROR(__xludf.DUMMYFUNCTION("IMPORTRANGE(""https://docs.google.com/spreadsheets/d/1XL5vhW3sbDhbH9Cz0tuDiY8C3ctxq1tqvaCgkFb8cCA/edit?usp=sharing"",""ชัยภูมิ!I236"")"),920)</f>
        <v>920</v>
      </c>
      <c r="J341" s="197">
        <f ca="1">IFERROR(__xludf.DUMMYFUNCTION("IMPORTRANGE(""https://docs.google.com/spreadsheets/d/1XL5vhW3sbDhbH9Cz0tuDiY8C3ctxq1tqvaCgkFb8cCA/edit?usp=sharing"",""ชัยภูมิ!J236"")"),185)</f>
        <v>185</v>
      </c>
      <c r="K341" s="350">
        <f t="shared" ca="1" si="103"/>
        <v>20.108695652173914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IFERROR(__xludf.DUMMYFUNCTION("IMPORTRANGE(""https://docs.google.com/spreadsheets/d/1XL5vhW3sbDhbH9Cz0tuDiY8C3ctxq1tqvaCgkFb8cCA/edit?usp=sharing"",""ชัยภูมิ!I237"")"),0)</f>
        <v>0</v>
      </c>
      <c r="J342" s="197">
        <f ca="1">IFERROR(__xludf.DUMMYFUNCTION("IMPORTRANGE(""https://docs.google.com/spreadsheets/d/1XL5vhW3sbDhbH9Cz0tuDiY8C3ctxq1tqvaCgkFb8cCA/edit?usp=sharing"",""ชัยภูมิ!J237"")"),2410.61)</f>
        <v>2410.61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IFERROR(__xludf.DUMMYFUNCTION("IMPORTRANGE(""https://docs.google.com/spreadsheets/d/1XL5vhW3sbDhbH9Cz0tuDiY8C3ctxq1tqvaCgkFb8cCA/edit?usp=sharing"",""ชัยภูมิ!I238"")"),920)</f>
        <v>920</v>
      </c>
      <c r="J343" s="197">
        <f ca="1">IFERROR(__xludf.DUMMYFUNCTION("IMPORTRANGE(""https://docs.google.com/spreadsheets/d/1XL5vhW3sbDhbH9Cz0tuDiY8C3ctxq1tqvaCgkFb8cCA/edit?usp=sharing"",""ชัยภูมิ!J238"")"),0)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IFERROR(__xludf.DUMMYFUNCTION("IMPORTRANGE(""https://docs.google.com/spreadsheets/d/1XL5vhW3sbDhbH9Cz0tuDiY8C3ctxq1tqvaCgkFb8cCA/edit?usp=sharing"",""ชัยภูมิ!I239"")"),0)</f>
        <v>0</v>
      </c>
      <c r="J344" s="197">
        <f ca="1">IFERROR(__xludf.DUMMYFUNCTION("IMPORTRANGE(""https://docs.google.com/spreadsheets/d/1XL5vhW3sbDhbH9Cz0tuDiY8C3ctxq1tqvaCgkFb8cCA/edit?usp=sharing"",""ชัยภูมิ!J239"")"),0)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IFERROR(__xludf.DUMMYFUNCTION("IMPORTRANGE(""https://docs.google.com/spreadsheets/d/1XL5vhW3sbDhbH9Cz0tuDiY8C3ctxq1tqvaCgkFb8cCA/edit?usp=sharing"",""ชัยภูมิ!I240"")"),920)</f>
        <v>920</v>
      </c>
      <c r="J345" s="197">
        <f ca="1">IFERROR(__xludf.DUMMYFUNCTION("IMPORTRANGE(""https://docs.google.com/spreadsheets/d/1XL5vhW3sbDhbH9Cz0tuDiY8C3ctxq1tqvaCgkFb8cCA/edit?usp=sharing"",""ชัยภูมิ!J240"")"),77)</f>
        <v>77</v>
      </c>
      <c r="K345" s="350">
        <f t="shared" ca="1" si="103"/>
        <v>8.3695652173913047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IFERROR(__xludf.DUMMYFUNCTION("IMPORTRANGE(""https://docs.google.com/spreadsheets/d/1XL5vhW3sbDhbH9Cz0tuDiY8C3ctxq1tqvaCgkFb8cCA/edit?usp=sharing"",""ชัยภูมิ!I241"")"),0)</f>
        <v>0</v>
      </c>
      <c r="J346" s="197">
        <f ca="1">IFERROR(__xludf.DUMMYFUNCTION("IMPORTRANGE(""https://docs.google.com/spreadsheets/d/1XL5vhW3sbDhbH9Cz0tuDiY8C3ctxq1tqvaCgkFb8cCA/edit?usp=sharing"",""ชัยภูมิ!J241"")"),1236.89)</f>
        <v>1236.8900000000001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IFERROR(__xludf.DUMMYFUNCTION("IMPORTRANGE(""https://docs.google.com/spreadsheets/d/1XL5vhW3sbDhbH9Cz0tuDiY8C3ctxq1tqvaCgkFb8cCA/edit?usp=sharing"",""ชัยภูมิ!L242"")"),2044483)</f>
        <v>2044483</v>
      </c>
      <c r="M347" s="366"/>
      <c r="N347" s="366">
        <f ca="1">IFERROR(__xludf.DUMMYFUNCTION("IMPORTRANGE(""https://docs.google.com/spreadsheets/d/1XL5vhW3sbDhbH9Cz0tuDiY8C3ctxq1tqvaCgkFb8cCA/edit?usp=sharing"",""ชัยภูมิ!M242"")"),204703)</f>
        <v>204703</v>
      </c>
      <c r="O347" s="366">
        <f ca="1">+IF(L347&gt;0,N347*100/L347,0)</f>
        <v>10.012457917233844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IFERROR(__xludf.DUMMYFUNCTION("IMPORTRANGE(""https://docs.google.com/spreadsheets/d/1XL5vhW3sbDhbH9Cz0tuDiY8C3ctxq1tqvaCgkFb8cCA/edit?usp=sharing"",""ชัยภูมิ!I244"")"),0)</f>
        <v>0</v>
      </c>
      <c r="J349" s="379">
        <f ca="1">IFERROR(__xludf.DUMMYFUNCTION("IMPORTRANGE(""https://docs.google.com/spreadsheets/d/1XL5vhW3sbDhbH9Cz0tuDiY8C3ctxq1tqvaCgkFb8cCA/edit?usp=sharing"",""ชัยภูมิ!J244"")"),0)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IFERROR(__xludf.DUMMYFUNCTION("IMPORTRANGE(""https://docs.google.com/spreadsheets/d/1XL5vhW3sbDhbH9Cz0tuDiY8C3ctxq1tqvaCgkFb8cCA/edit?usp=sharing"",""ชัยภูมิ!L244"")"),0)</f>
        <v>0</v>
      </c>
      <c r="M349" s="381"/>
      <c r="N349" s="381">
        <f ca="1">IFERROR(__xludf.DUMMYFUNCTION("IMPORTRANGE(""https://docs.google.com/spreadsheets/d/1XL5vhW3sbDhbH9Cz0tuDiY8C3ctxq1tqvaCgkFb8cCA/edit?usp=sharing"",""ชัยภูมิ!M244"")"),0)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IFERROR(__xludf.DUMMYFUNCTION("IMPORTRANGE(""https://docs.google.com/spreadsheets/d/1XL5vhW3sbDhbH9Cz0tuDiY8C3ctxq1tqvaCgkFb8cCA/edit?usp=sharing"",""ชัยภูมิ!I245"")"),0)</f>
        <v>0</v>
      </c>
      <c r="J350" s="379">
        <f ca="1">IFERROR(__xludf.DUMMYFUNCTION("IMPORTRANGE(""https://docs.google.com/spreadsheets/d/1XL5vhW3sbDhbH9Cz0tuDiY8C3ctxq1tqvaCgkFb8cCA/edit?usp=sharing"",""ชัยภูมิ!J245"")"),0)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IFERROR(__xludf.DUMMYFUNCTION("IMPORTRANGE(""https://docs.google.com/spreadsheets/d/1XL5vhW3sbDhbH9Cz0tuDiY8C3ctxq1tqvaCgkFb8cCA/edit?usp=sharing"",""ชัยภูมิ!L246"")"),0)</f>
        <v>0</v>
      </c>
      <c r="M351" s="172"/>
      <c r="N351" s="172">
        <f ca="1">IFERROR(__xludf.DUMMYFUNCTION("IMPORTRANGE(""https://docs.google.com/spreadsheets/d/1XL5vhW3sbDhbH9Cz0tuDiY8C3ctxq1tqvaCgkFb8cCA/edit?usp=sharing"",""ชัยภูมิ!M246"")"),0)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IFERROR(__xludf.DUMMYFUNCTION("IMPORTRANGE(""https://docs.google.com/spreadsheets/d/1XL5vhW3sbDhbH9Cz0tuDiY8C3ctxq1tqvaCgkFb8cCA/edit?usp=sharing"",""ชัยภูมิ!L247"")"),0)</f>
        <v>0</v>
      </c>
      <c r="M352" s="173"/>
      <c r="N352" s="172">
        <f ca="1">IFERROR(__xludf.DUMMYFUNCTION("IMPORTRANGE(""https://docs.google.com/spreadsheets/d/1XL5vhW3sbDhbH9Cz0tuDiY8C3ctxq1tqvaCgkFb8cCA/edit?usp=sharing"",""ชัยภูมิ!M247"")"),0)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IFERROR(__xludf.DUMMYFUNCTION("IMPORTRANGE(""https://docs.google.com/spreadsheets/d/1XL5vhW3sbDhbH9Cz0tuDiY8C3ctxq1tqvaCgkFb8cCA/edit?usp=sharing"",""ชัยภูมิ!L248"")"),0)</f>
        <v>0</v>
      </c>
      <c r="M353" s="178"/>
      <c r="N353" s="178">
        <f ca="1">IFERROR(__xludf.DUMMYFUNCTION("IMPORTRANGE(""https://docs.google.com/spreadsheets/d/1XL5vhW3sbDhbH9Cz0tuDiY8C3ctxq1tqvaCgkFb8cCA/edit?usp=sharing"",""ชัยภูมิ!M248"")"),0)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IFERROR(__xludf.DUMMYFUNCTION("IMPORTRANGE(""https://docs.google.com/spreadsheets/d/1XL5vhW3sbDhbH9Cz0tuDiY8C3ctxq1tqvaCgkFb8cCA/edit?usp=sharing"",""ชัยภูมิ!L249"")"),0)</f>
        <v>0</v>
      </c>
      <c r="M354" s="178"/>
      <c r="N354" s="175">
        <f ca="1">IFERROR(__xludf.DUMMYFUNCTION("IMPORTRANGE(""https://docs.google.com/spreadsheets/d/1XL5vhW3sbDhbH9Cz0tuDiY8C3ctxq1tqvaCgkFb8cCA/edit?usp=sharing"",""ชัยภูมิ!M249"")"),0)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IFERROR(__xludf.DUMMYFUNCTION("IMPORTRANGE(""https://docs.google.com/spreadsheets/d/1XL5vhW3sbDhbH9Cz0tuDiY8C3ctxq1tqvaCgkFb8cCA/edit?usp=sharing"",""ชัยภูมิ!M250"")"),0)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IFERROR(__xludf.DUMMYFUNCTION("IMPORTRANGE(""https://docs.google.com/spreadsheets/d/1XL5vhW3sbDhbH9Cz0tuDiY8C3ctxq1tqvaCgkFb8cCA/edit?usp=sharing"",""ชัยภูมิ!M251"")"),0)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IFERROR(__xludf.DUMMYFUNCTION("IMPORTRANGE(""https://docs.google.com/spreadsheets/d/1XL5vhW3sbDhbH9Cz0tuDiY8C3ctxq1tqvaCgkFb8cCA/edit?usp=sharing"",""ชัยภูมิ!M252"")"),0)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IFERROR(__xludf.DUMMYFUNCTION("IMPORTRANGE(""https://docs.google.com/spreadsheets/d/1XL5vhW3sbDhbH9Cz0tuDiY8C3ctxq1tqvaCgkFb8cCA/edit?usp=sharing"",""ชัยภูมิ!M253"")"),0)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IFERROR(__xludf.DUMMYFUNCTION("IMPORTRANGE(""https://docs.google.com/spreadsheets/d/1XL5vhW3sbDhbH9Cz0tuDiY8C3ctxq1tqvaCgkFb8cCA/edit?usp=sharing"",""ชัยภูมิ!J255"")"),0)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IFERROR(__xludf.DUMMYFUNCTION("IMPORTRANGE(""https://docs.google.com/spreadsheets/d/1XL5vhW3sbDhbH9Cz0tuDiY8C3ctxq1tqvaCgkFb8cCA/edit?usp=sharing"",""ชัยภูมิ!J256"")"),0)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IFERROR(__xludf.DUMMYFUNCTION("IMPORTRANGE(""https://docs.google.com/spreadsheets/d/1XL5vhW3sbDhbH9Cz0tuDiY8C3ctxq1tqvaCgkFb8cCA/edit?usp=sharing"",""ชัยภูมิ!J257"")"),0)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IFERROR(__xludf.DUMMYFUNCTION("IMPORTRANGE(""https://docs.google.com/spreadsheets/d/1XL5vhW3sbDhbH9Cz0tuDiY8C3ctxq1tqvaCgkFb8cCA/edit?usp=sharing"",""ชัยภูมิ!J258"")"),0)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IFERROR(__xludf.DUMMYFUNCTION("IMPORTRANGE(""https://docs.google.com/spreadsheets/d/1XL5vhW3sbDhbH9Cz0tuDiY8C3ctxq1tqvaCgkFb8cCA/edit?usp=sharing"",""ชัยภูมิ!J166"")"),0)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IFERROR(__xludf.DUMMYFUNCTION("IMPORTRANGE(""https://docs.google.com/spreadsheets/d/1XL5vhW3sbDhbH9Cz0tuDiY8C3ctxq1tqvaCgkFb8cCA/edit?usp=sharing"",""ชัยภูมิ!J166"")"),0)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IFERROR(__xludf.DUMMYFUNCTION("IMPORTRANGE(""https://docs.google.com/spreadsheets/d/1XL5vhW3sbDhbH9Cz0tuDiY8C3ctxq1tqvaCgkFb8cCA/edit?usp=sharing"",""ชัยภูมิ!J166"")"),0)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IFERROR(__xludf.DUMMYFUNCTION("IMPORTRANGE(""https://docs.google.com/spreadsheets/d/1XL5vhW3sbDhbH9Cz0tuDiY8C3ctxq1tqvaCgkFb8cCA/edit?usp=sharing"",""ชัยภูมิ!J166"")"),0)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IFERROR(__xludf.DUMMYFUNCTION("IMPORTRANGE(""https://docs.google.com/spreadsheets/d/1XL5vhW3sbDhbH9Cz0tuDiY8C3ctxq1tqvaCgkFb8cCA/edit?usp=sharing"",""ชัยภูมิ!I263"")"),0)</f>
        <v>0</v>
      </c>
      <c r="J368" s="197">
        <f ca="1">IFERROR(__xludf.DUMMYFUNCTION("IMPORTRANGE(""https://docs.google.com/spreadsheets/d/1XL5vhW3sbDhbH9Cz0tuDiY8C3ctxq1tqvaCgkFb8cCA/edit?usp=sharing"",""ชัยภูมิ!J263"")"),0)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IFERROR(__xludf.DUMMYFUNCTION("IMPORTRANGE(""https://docs.google.com/spreadsheets/d/1XL5vhW3sbDhbH9Cz0tuDiY8C3ctxq1tqvaCgkFb8cCA/edit?usp=sharing"",""ชัยภูมิ!I164"")"),0)</f>
        <v>0</v>
      </c>
      <c r="J369" s="213">
        <f ca="1">IFERROR(__xludf.DUMMYFUNCTION("IMPORTRANGE(""https://docs.google.com/spreadsheets/d/1XL5vhW3sbDhbH9Cz0tuDiY8C3ctxq1tqvaCgkFb8cCA/edit?usp=sharing"",""ชัยภูมิ!J164"")"),0)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IFERROR(__xludf.DUMMYFUNCTION("IMPORTRANGE(""https://docs.google.com/spreadsheets/d/1XL5vhW3sbDhbH9Cz0tuDiY8C3ctxq1tqvaCgkFb8cCA/edit?usp=sharing"",""ชัยภูมิ!I265"")"),0)</f>
        <v>0</v>
      </c>
      <c r="J370" s="213">
        <f ca="1">IFERROR(__xludf.DUMMYFUNCTION("IMPORTRANGE(""https://docs.google.com/spreadsheets/d/1XL5vhW3sbDhbH9Cz0tuDiY8C3ctxq1tqvaCgkFb8cCA/edit?usp=sharing"",""ชัยภูมิ!J265"")"),0)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IFERROR(__xludf.DUMMYFUNCTION("IMPORTRANGE(""https://docs.google.com/spreadsheets/d/1XL5vhW3sbDhbH9Cz0tuDiY8C3ctxq1tqvaCgkFb8cCA/edit?usp=sharing"",""ชัยภูมิ!I164"")"),0)</f>
        <v>0</v>
      </c>
      <c r="J371" s="198">
        <f ca="1">IFERROR(__xludf.DUMMYFUNCTION("IMPORTRANGE(""https://docs.google.com/spreadsheets/d/1XL5vhW3sbDhbH9Cz0tuDiY8C3ctxq1tqvaCgkFb8cCA/edit?usp=sharing"",""ชัยภูมิ!J164"")"),0)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IFERROR(__xludf.DUMMYFUNCTION("IMPORTRANGE(""https://docs.google.com/spreadsheets/d/1XL5vhW3sbDhbH9Cz0tuDiY8C3ctxq1tqvaCgkFb8cCA/edit?usp=sharing"",""ชัยภูมิ!I267"")"),0)</f>
        <v>0</v>
      </c>
      <c r="J372" s="198">
        <f ca="1">IFERROR(__xludf.DUMMYFUNCTION("IMPORTRANGE(""https://docs.google.com/spreadsheets/d/1XL5vhW3sbDhbH9Cz0tuDiY8C3ctxq1tqvaCgkFb8cCA/edit?usp=sharing"",""ชัยภูมิ!J267"")"),0)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IFERROR(__xludf.DUMMYFUNCTION("IMPORTRANGE(""https://docs.google.com/spreadsheets/d/1XL5vhW3sbDhbH9Cz0tuDiY8C3ctxq1tqvaCgkFb8cCA/edit?usp=sharing"",""ชัยภูมิ!I164"")"),0)</f>
        <v>0</v>
      </c>
      <c r="J373" s="213">
        <f ca="1">IFERROR(__xludf.DUMMYFUNCTION("IMPORTRANGE(""https://docs.google.com/spreadsheets/d/1XL5vhW3sbDhbH9Cz0tuDiY8C3ctxq1tqvaCgkFb8cCA/edit?usp=sharing"",""ชัยภูมิ!J164"")"),0)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IFERROR(__xludf.DUMMYFUNCTION("IMPORTRANGE(""https://docs.google.com/spreadsheets/d/1XL5vhW3sbDhbH9Cz0tuDiY8C3ctxq1tqvaCgkFb8cCA/edit?usp=sharing"",""ชัยภูมิ!I164"")"),0)</f>
        <v>0</v>
      </c>
      <c r="J374" s="197">
        <f ca="1">IFERROR(__xludf.DUMMYFUNCTION("IMPORTRANGE(""https://docs.google.com/spreadsheets/d/1XL5vhW3sbDhbH9Cz0tuDiY8C3ctxq1tqvaCgkFb8cCA/edit?usp=sharing"",""ชัยภูมิ!J164"")"),0)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IFERROR(__xludf.DUMMYFUNCTION("IMPORTRANGE(""https://docs.google.com/spreadsheets/d/1XL5vhW3sbDhbH9Cz0tuDiY8C3ctxq1tqvaCgkFb8cCA/edit?usp=sharing"",""ชัยภูมิ!I270"")"),0)</f>
        <v>0</v>
      </c>
      <c r="J375" s="197">
        <f ca="1">IFERROR(__xludf.DUMMYFUNCTION("IMPORTRANGE(""https://docs.google.com/spreadsheets/d/1XL5vhW3sbDhbH9Cz0tuDiY8C3ctxq1tqvaCgkFb8cCA/edit?usp=sharing"",""ชัยภูมิ!J270"")"),0)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IFERROR(__xludf.DUMMYFUNCTION("IMPORTRANGE(""https://docs.google.com/spreadsheets/d/1XL5vhW3sbDhbH9Cz0tuDiY8C3ctxq1tqvaCgkFb8cCA/edit?usp=sharing"",""ชัยภูมิ!I271"")"),0)</f>
        <v>0</v>
      </c>
      <c r="J376" s="198">
        <f ca="1">IFERROR(__xludf.DUMMYFUNCTION("IMPORTRANGE(""https://docs.google.com/spreadsheets/d/1XL5vhW3sbDhbH9Cz0tuDiY8C3ctxq1tqvaCgkFb8cCA/edit?usp=sharing"",""ชัยภูมิ!J271"")"),0)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IFERROR(__xludf.DUMMYFUNCTION("IMPORTRANGE(""https://docs.google.com/spreadsheets/d/1XL5vhW3sbDhbH9Cz0tuDiY8C3ctxq1tqvaCgkFb8cCA/edit?usp=sharing"",""ชัยภูมิ!I272"")"),0)</f>
        <v>0</v>
      </c>
      <c r="J377" s="213">
        <f ca="1">IFERROR(__xludf.DUMMYFUNCTION("IMPORTRANGE(""https://docs.google.com/spreadsheets/d/1XL5vhW3sbDhbH9Cz0tuDiY8C3ctxq1tqvaCgkFb8cCA/edit?usp=sharing"",""ชัยภูมิ!J272"")"),0)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IFERROR(__xludf.DUMMYFUNCTION("IMPORTRANGE(""https://docs.google.com/spreadsheets/d/1XL5vhW3sbDhbH9Cz0tuDiY8C3ctxq1tqvaCgkFb8cCA/edit?usp=sharing"",""ชัยภูมิ!J273"")"),0)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IFERROR(__xludf.DUMMYFUNCTION("IMPORTRANGE(""https://docs.google.com/spreadsheets/d/1XL5vhW3sbDhbH9Cz0tuDiY8C3ctxq1tqvaCgkFb8cCA/edit?usp=sharing"",""ชัยภูมิ!J274"")"),0)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IFERROR(__xludf.DUMMYFUNCTION("IMPORTRANGE(""https://docs.google.com/spreadsheets/d/1XL5vhW3sbDhbH9Cz0tuDiY8C3ctxq1tqvaCgkFb8cCA/edit?usp=sharing"",""ชัยภูมิ!I275"")"),1000)</f>
        <v>1000</v>
      </c>
      <c r="J380" s="379">
        <f ca="1">IFERROR(__xludf.DUMMYFUNCTION("IMPORTRANGE(""https://docs.google.com/spreadsheets/d/1XL5vhW3sbDhbH9Cz0tuDiY8C3ctxq1tqvaCgkFb8cCA/edit?usp=sharing"",""ชัยภูมิ!J275"")"),0)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IFERROR(__xludf.DUMMYFUNCTION("IMPORTRANGE(""https://docs.google.com/spreadsheets/d/1XL5vhW3sbDhbH9Cz0tuDiY8C3ctxq1tqvaCgkFb8cCA/edit?usp=sharing"",""ชัยภูมิ!L275"")"),1028520)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IFERROR(__xludf.DUMMYFUNCTION("IMPORTRANGE(""https://docs.google.com/spreadsheets/d/1XL5vhW3sbDhbH9Cz0tuDiY8C3ctxq1tqvaCgkFb8cCA/edit?usp=sharing"",""ชัยภูมิ!M275"")"),44329)</f>
        <v>44329</v>
      </c>
      <c r="O380" s="381">
        <f ca="1">+IF(L380&gt;0,N380*100/L380,0)</f>
        <v>4.3099793878582817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IFERROR(__xludf.DUMMYFUNCTION("IMPORTRANGE(""https://docs.google.com/spreadsheets/d/1XL5vhW3sbDhbH9Cz0tuDiY8C3ctxq1tqvaCgkFb8cCA/edit?usp=sharing"",""ชัยภูมิ!I276"")"),100)</f>
        <v>100</v>
      </c>
      <c r="J381" s="379">
        <f ca="1">IFERROR(__xludf.DUMMYFUNCTION("IMPORTRANGE(""https://docs.google.com/spreadsheets/d/1XL5vhW3sbDhbH9Cz0tuDiY8C3ctxq1tqvaCgkFb8cCA/edit?usp=sharing"",""ชัยภูมิ!J276"")"),0)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IFERROR(__xludf.DUMMYFUNCTION("IMPORTRANGE(""https://docs.google.com/spreadsheets/d/1XL5vhW3sbDhbH9Cz0tuDiY8C3ctxq1tqvaCgkFb8cCA/edit?usp=sharing"",""ชัยภูมิ!L277"")"),0)</f>
        <v>0</v>
      </c>
      <c r="M382" s="172"/>
      <c r="N382" s="172">
        <f ca="1">IFERROR(__xludf.DUMMYFUNCTION("IMPORTRANGE(""https://docs.google.com/spreadsheets/d/1XL5vhW3sbDhbH9Cz0tuDiY8C3ctxq1tqvaCgkFb8cCA/edit?usp=sharing"",""ชัยภูมิ!M277"")"),0)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IFERROR(__xludf.DUMMYFUNCTION("IMPORTRANGE(""https://docs.google.com/spreadsheets/d/1XL5vhW3sbDhbH9Cz0tuDiY8C3ctxq1tqvaCgkFb8cCA/edit?usp=sharing"",""ชัยภูมิ!L278"")"),1028520)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IFERROR(__xludf.DUMMYFUNCTION("IMPORTRANGE(""https://docs.google.com/spreadsheets/d/1XL5vhW3sbDhbH9Cz0tuDiY8C3ctxq1tqvaCgkFb8cCA/edit?usp=sharing"",""ชัยภูมิ!M278"")"),44329)</f>
        <v>44329</v>
      </c>
      <c r="O383" s="173">
        <f t="shared" ca="1" si="109"/>
        <v>4.3099793878582817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IFERROR(__xludf.DUMMYFUNCTION("IMPORTRANGE(""https://docs.google.com/spreadsheets/d/1XL5vhW3sbDhbH9Cz0tuDiY8C3ctxq1tqvaCgkFb8cCA/edit?usp=sharing"",""ชัยภูมิ!L279"")"),0)</f>
        <v>0</v>
      </c>
      <c r="M384" s="178"/>
      <c r="N384" s="178">
        <f ca="1">IFERROR(__xludf.DUMMYFUNCTION("IMPORTRANGE(""https://docs.google.com/spreadsheets/d/1XL5vhW3sbDhbH9Cz0tuDiY8C3ctxq1tqvaCgkFb8cCA/edit?usp=sharing"",""ชัยภูมิ!M279"")"),0)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IFERROR(__xludf.DUMMYFUNCTION("IMPORTRANGE(""https://docs.google.com/spreadsheets/d/1XL5vhW3sbDhbH9Cz0tuDiY8C3ctxq1tqvaCgkFb8cCA/edit?usp=sharing"",""ชัยภูมิ!L280"")"),1028520)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IFERROR(__xludf.DUMMYFUNCTION("IMPORTRANGE(""https://docs.google.com/spreadsheets/d/1XL5vhW3sbDhbH9Cz0tuDiY8C3ctxq1tqvaCgkFb8cCA/edit?usp=sharing"",""ชัยภูมิ!M280"")"),44329)</f>
        <v>44329</v>
      </c>
      <c r="O385" s="178">
        <f t="shared" ca="1" si="109"/>
        <v>4.3099793878582817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IFERROR(__xludf.DUMMYFUNCTION("IMPORTRANGE(""https://docs.google.com/spreadsheets/d/1XL5vhW3sbDhbH9Cz0tuDiY8C3ctxq1tqvaCgkFb8cCA/edit?usp=sharing"",""ชัยภูมิ!M281"")"),0)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IFERROR(__xludf.DUMMYFUNCTION("IMPORTRANGE(""https://docs.google.com/spreadsheets/d/1XL5vhW3sbDhbH9Cz0tuDiY8C3ctxq1tqvaCgkFb8cCA/edit?usp=sharing"",""ชัยภูมิ!M282"")"),0)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IFERROR(__xludf.DUMMYFUNCTION("IMPORTRANGE(""https://docs.google.com/spreadsheets/d/1XL5vhW3sbDhbH9Cz0tuDiY8C3ctxq1tqvaCgkFb8cCA/edit?usp=sharing"",""ชัยภูมิ!M283"")"),37529)</f>
        <v>37529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IFERROR(__xludf.DUMMYFUNCTION("IMPORTRANGE(""https://docs.google.com/spreadsheets/d/1XL5vhW3sbDhbH9Cz0tuDiY8C3ctxq1tqvaCgkFb8cCA/edit?usp=sharing"",""ชัยภูมิ!M284"")"),6800)</f>
        <v>6800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IFERROR(__xludf.DUMMYFUNCTION("IMPORTRANGE(""https://docs.google.com/spreadsheets/d/1XL5vhW3sbDhbH9Cz0tuDiY8C3ctxq1tqvaCgkFb8cCA/edit?usp=sharing"",""ชัยภูมิ!J286"")"),0)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IFERROR(__xludf.DUMMYFUNCTION("IMPORTRANGE(""https://docs.google.com/spreadsheets/d/1XL5vhW3sbDhbH9Cz0tuDiY8C3ctxq1tqvaCgkFb8cCA/edit?usp=sharing"",""ชัยภูมิ!J287"")"),1)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IFERROR(__xludf.DUMMYFUNCTION("IMPORTRANGE(""https://docs.google.com/spreadsheets/d/1XL5vhW3sbDhbH9Cz0tuDiY8C3ctxq1tqvaCgkFb8cCA/edit?usp=sharing"",""ชัยภูมิ!J288"")"),1)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IFERROR(__xludf.DUMMYFUNCTION("IMPORTRANGE(""https://docs.google.com/spreadsheets/d/1XL5vhW3sbDhbH9Cz0tuDiY8C3ctxq1tqvaCgkFb8cCA/edit?usp=sharing"",""ชัยภูมิ!J289"")"),1)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IFERROR(__xludf.DUMMYFUNCTION("IMPORTRANGE(""https://docs.google.com/spreadsheets/d/1XL5vhW3sbDhbH9Cz0tuDiY8C3ctxq1tqvaCgkFb8cCA/edit?usp=sharing"",""ชัยภูมิ!I291"")"),100)</f>
        <v>100</v>
      </c>
      <c r="J396" s="207">
        <f ca="1">IFERROR(__xludf.DUMMYFUNCTION("IMPORTRANGE(""https://docs.google.com/spreadsheets/d/1XL5vhW3sbDhbH9Cz0tuDiY8C3ctxq1tqvaCgkFb8cCA/edit?usp=sharing"",""ชัยภูมิ!J291"")"),0)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IFERROR(__xludf.DUMMYFUNCTION("IMPORTRANGE(""https://docs.google.com/spreadsheets/d/1XL5vhW3sbDhbH9Cz0tuDiY8C3ctxq1tqvaCgkFb8cCA/edit?usp=sharing"",""ชัยภูมิ!I292"")"),1000)</f>
        <v>1000</v>
      </c>
      <c r="J397" s="207">
        <f ca="1">IFERROR(__xludf.DUMMYFUNCTION("IMPORTRANGE(""https://docs.google.com/spreadsheets/d/1XL5vhW3sbDhbH9Cz0tuDiY8C3ctxq1tqvaCgkFb8cCA/edit?usp=sharing"",""ชัยภูมิ!J292"")"),0)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IFERROR(__xludf.DUMMYFUNCTION("IMPORTRANGE(""https://docs.google.com/spreadsheets/d/1XL5vhW3sbDhbH9Cz0tuDiY8C3ctxq1tqvaCgkFb8cCA/edit?usp=sharing"",""ชัยภูมิ!I293"")"),100)</f>
        <v>100</v>
      </c>
      <c r="J398" s="207">
        <f ca="1">IFERROR(__xludf.DUMMYFUNCTION("IMPORTRANGE(""https://docs.google.com/spreadsheets/d/1XL5vhW3sbDhbH9Cz0tuDiY8C3ctxq1tqvaCgkFb8cCA/edit?usp=sharing"",""ชัยภูมิ!J293"")"),0)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IFERROR(__xludf.DUMMYFUNCTION("IMPORTRANGE(""https://docs.google.com/spreadsheets/d/1XL5vhW3sbDhbH9Cz0tuDiY8C3ctxq1tqvaCgkFb8cCA/edit?usp=sharing"",""ชัยภูมิ!J294"")"),0)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IFERROR(__xludf.DUMMYFUNCTION("IMPORTRANGE(""https://docs.google.com/spreadsheets/d/1XL5vhW3sbDhbH9Cz0tuDiY8C3ctxq1tqvaCgkFb8cCA/edit?usp=sharing"",""ชัยภูมิ!J295"")"),0)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IFERROR(__xludf.DUMMYFUNCTION("IMPORTRANGE(""https://docs.google.com/spreadsheets/d/1XL5vhW3sbDhbH9Cz0tuDiY8C3ctxq1tqvaCgkFb8cCA/edit?usp=sharing"",""ชัยภูมิ!I296"")"),90)</f>
        <v>90</v>
      </c>
      <c r="J401" s="379">
        <f ca="1">IFERROR(__xludf.DUMMYFUNCTION("IMPORTRANGE(""https://docs.google.com/spreadsheets/d/1XL5vhW3sbDhbH9Cz0tuDiY8C3ctxq1tqvaCgkFb8cCA/edit?usp=sharing"",""ชัยภูมิ!J296"")"),0)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IFERROR(__xludf.DUMMYFUNCTION("IMPORTRANGE(""https://docs.google.com/spreadsheets/d/1XL5vhW3sbDhbH9Cz0tuDiY8C3ctxq1tqvaCgkFb8cCA/edit?usp=sharing"",""ชัยภูมิ!L296"")"),101920)</f>
        <v>101920</v>
      </c>
      <c r="M401" s="381"/>
      <c r="N401" s="381">
        <f ca="1">IFERROR(__xludf.DUMMYFUNCTION("IMPORTRANGE(""https://docs.google.com/spreadsheets/d/1XL5vhW3sbDhbH9Cz0tuDiY8C3ctxq1tqvaCgkFb8cCA/edit?usp=sharing"",""ชัยภูมิ!M296"")"),0)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IFERROR(__xludf.DUMMYFUNCTION("IMPORTRANGE(""https://docs.google.com/spreadsheets/d/1XL5vhW3sbDhbH9Cz0tuDiY8C3ctxq1tqvaCgkFb8cCA/edit?usp=sharing"",""ชัยภูมิ!I297"")"),30)</f>
        <v>30</v>
      </c>
      <c r="J402" s="379">
        <f ca="1">IFERROR(__xludf.DUMMYFUNCTION("IMPORTRANGE(""https://docs.google.com/spreadsheets/d/1XL5vhW3sbDhbH9Cz0tuDiY8C3ctxq1tqvaCgkFb8cCA/edit?usp=sharing"",""ชัยภูมิ!J297"")"),0)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IFERROR(__xludf.DUMMYFUNCTION("IMPORTRANGE(""https://docs.google.com/spreadsheets/d/1XL5vhW3sbDhbH9Cz0tuDiY8C3ctxq1tqvaCgkFb8cCA/edit?usp=sharing"",""ชัยภูมิ!L298"")"),0)</f>
        <v>0</v>
      </c>
      <c r="M403" s="172"/>
      <c r="N403" s="178">
        <f ca="1">IFERROR(__xludf.DUMMYFUNCTION("IMPORTRANGE(""https://docs.google.com/spreadsheets/d/1XL5vhW3sbDhbH9Cz0tuDiY8C3ctxq1tqvaCgkFb8cCA/edit?usp=sharing"",""ชัยภูมิ!M298"")"),0)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IFERROR(__xludf.DUMMYFUNCTION("IMPORTRANGE(""https://docs.google.com/spreadsheets/d/1XL5vhW3sbDhbH9Cz0tuDiY8C3ctxq1tqvaCgkFb8cCA/edit?usp=sharing"",""ชัยภูมิ!L299"")"),101920)</f>
        <v>101920</v>
      </c>
      <c r="M404" s="173"/>
      <c r="N404" s="178">
        <f ca="1">IFERROR(__xludf.DUMMYFUNCTION("IMPORTRANGE(""https://docs.google.com/spreadsheets/d/1XL5vhW3sbDhbH9Cz0tuDiY8C3ctxq1tqvaCgkFb8cCA/edit?usp=sharing"",""ชัยภูมิ!M299"")"),0)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IFERROR(__xludf.DUMMYFUNCTION("IMPORTRANGE(""https://docs.google.com/spreadsheets/d/1XL5vhW3sbDhbH9Cz0tuDiY8C3ctxq1tqvaCgkFb8cCA/edit?usp=sharing"",""ชัยภูมิ!L300"")"),0)</f>
        <v>0</v>
      </c>
      <c r="M405" s="178"/>
      <c r="N405" s="178">
        <f ca="1">IFERROR(__xludf.DUMMYFUNCTION("IMPORTRANGE(""https://docs.google.com/spreadsheets/d/1XL5vhW3sbDhbH9Cz0tuDiY8C3ctxq1tqvaCgkFb8cCA/edit?usp=sharing"",""ชัยภูมิ!M300"")"),0)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IFERROR(__xludf.DUMMYFUNCTION("IMPORTRANGE(""https://docs.google.com/spreadsheets/d/1XL5vhW3sbDhbH9Cz0tuDiY8C3ctxq1tqvaCgkFb8cCA/edit?usp=sharing"",""ชัยภูมิ!L301"")"),101920)</f>
        <v>101920</v>
      </c>
      <c r="M406" s="178"/>
      <c r="N406" s="178">
        <f ca="1">IFERROR(__xludf.DUMMYFUNCTION("IMPORTRANGE(""https://docs.google.com/spreadsheets/d/1XL5vhW3sbDhbH9Cz0tuDiY8C3ctxq1tqvaCgkFb8cCA/edit?usp=sharing"",""ชัยภูมิ!M301"")"),0)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IFERROR(__xludf.DUMMYFUNCTION("IMPORTRANGE(""https://docs.google.com/spreadsheets/d/1XL5vhW3sbDhbH9Cz0tuDiY8C3ctxq1tqvaCgkFb8cCA/edit?usp=sharing"",""ชัยภูมิ!M302"")"),0)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IFERROR(__xludf.DUMMYFUNCTION("IMPORTRANGE(""https://docs.google.com/spreadsheets/d/1XL5vhW3sbDhbH9Cz0tuDiY8C3ctxq1tqvaCgkFb8cCA/edit?usp=sharing"",""ชัยภูมิ!M303"")"),0)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IFERROR(__xludf.DUMMYFUNCTION("IMPORTRANGE(""https://docs.google.com/spreadsheets/d/1XL5vhW3sbDhbH9Cz0tuDiY8C3ctxq1tqvaCgkFb8cCA/edit?usp=sharing"",""ชัยภูมิ!M304"")"),0)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IFERROR(__xludf.DUMMYFUNCTION("IMPORTRANGE(""https://docs.google.com/spreadsheets/d/1XL5vhW3sbDhbH9Cz0tuDiY8C3ctxq1tqvaCgkFb8cCA/edit?usp=sharing"",""ชัยภูมิ!M305"")"),0)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IFERROR(__xludf.DUMMYFUNCTION("IMPORTRANGE(""https://docs.google.com/spreadsheets/d/1XL5vhW3sbDhbH9Cz0tuDiY8C3ctxq1tqvaCgkFb8cCA/edit?usp=sharing"",""ชัยภูมิ!J307"")"),0)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IFERROR(__xludf.DUMMYFUNCTION("IMPORTRANGE(""https://docs.google.com/spreadsheets/d/1XL5vhW3sbDhbH9Cz0tuDiY8C3ctxq1tqvaCgkFb8cCA/edit?usp=sharing"",""ชัยภูมิ!J308"")"),1)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IFERROR(__xludf.DUMMYFUNCTION("IMPORTRANGE(""https://docs.google.com/spreadsheets/d/1XL5vhW3sbDhbH9Cz0tuDiY8C3ctxq1tqvaCgkFb8cCA/edit?usp=sharing"",""ชัยภูมิ!J309"")"),1)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IFERROR(__xludf.DUMMYFUNCTION("IMPORTRANGE(""https://docs.google.com/spreadsheets/d/1XL5vhW3sbDhbH9Cz0tuDiY8C3ctxq1tqvaCgkFb8cCA/edit?usp=sharing"",""ชัยภูมิ!J310"")"),1)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IFERROR(__xludf.DUMMYFUNCTION("IMPORTRANGE(""https://docs.google.com/spreadsheets/d/1XL5vhW3sbDhbH9Cz0tuDiY8C3ctxq1tqvaCgkFb8cCA/edit?usp=sharing"",""ชัยภูมิ!I311"")"),30)</f>
        <v>30</v>
      </c>
      <c r="J416" s="210">
        <f ca="1">IFERROR(__xludf.DUMMYFUNCTION("IMPORTRANGE(""https://docs.google.com/spreadsheets/d/1XL5vhW3sbDhbH9Cz0tuDiY8C3ctxq1tqvaCgkFb8cCA/edit?usp=sharing"",""ชัยภูมิ!J311"")"),0)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IFERROR(__xludf.DUMMYFUNCTION("IMPORTRANGE(""https://docs.google.com/spreadsheets/d/1XL5vhW3sbDhbH9Cz0tuDiY8C3ctxq1tqvaCgkFb8cCA/edit?usp=sharing"",""ชัยภูมิ!I312"")"),0)</f>
        <v>0</v>
      </c>
      <c r="J417" s="400">
        <f ca="1">IFERROR(__xludf.DUMMYFUNCTION("IMPORTRANGE(""https://docs.google.com/spreadsheets/d/1XL5vhW3sbDhbH9Cz0tuDiY8C3ctxq1tqvaCgkFb8cCA/edit?usp=sharing"",""ชัยภูมิ!J312"")"),0)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IFERROR(__xludf.DUMMYFUNCTION("IMPORTRANGE(""https://docs.google.com/spreadsheets/d/1XL5vhW3sbDhbH9Cz0tuDiY8C3ctxq1tqvaCgkFb8cCA/edit?usp=sharing"",""ชัยภูมิ!I313"")"),0)</f>
        <v>0</v>
      </c>
      <c r="J418" s="401">
        <f ca="1">IFERROR(__xludf.DUMMYFUNCTION("IMPORTRANGE(""https://docs.google.com/spreadsheets/d/1XL5vhW3sbDhbH9Cz0tuDiY8C3ctxq1tqvaCgkFb8cCA/edit?usp=sharing"",""ชัยภูมิ!J313"")"),0)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IFERROR(__xludf.DUMMYFUNCTION("IMPORTRANGE(""https://docs.google.com/spreadsheets/d/1XL5vhW3sbDhbH9Cz0tuDiY8C3ctxq1tqvaCgkFb8cCA/edit?usp=sharing"",""ชัยภูมิ!I314"")"),0)</f>
        <v>0</v>
      </c>
      <c r="J419" s="402">
        <f ca="1">IFERROR(__xludf.DUMMYFUNCTION("IMPORTRANGE(""https://docs.google.com/spreadsheets/d/1XL5vhW3sbDhbH9Cz0tuDiY8C3ctxq1tqvaCgkFb8cCA/edit?usp=sharing"",""ชัยภูมิ!J314"")"),0)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IFERROR(__xludf.DUMMYFUNCTION("IMPORTRANGE(""https://docs.google.com/spreadsheets/d/1XL5vhW3sbDhbH9Cz0tuDiY8C3ctxq1tqvaCgkFb8cCA/edit?usp=sharing"",""ชัยภูมิ!I315"")"),0)</f>
        <v>0</v>
      </c>
      <c r="J420" s="402">
        <f ca="1">IFERROR(__xludf.DUMMYFUNCTION("IMPORTRANGE(""https://docs.google.com/spreadsheets/d/1XL5vhW3sbDhbH9Cz0tuDiY8C3ctxq1tqvaCgkFb8cCA/edit?usp=sharing"",""ชัยภูมิ!J315"")"),0)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IFERROR(__xludf.DUMMYFUNCTION("IMPORTRANGE(""https://docs.google.com/spreadsheets/d/1XL5vhW3sbDhbH9Cz0tuDiY8C3ctxq1tqvaCgkFb8cCA/edit?usp=sharing"",""ชัยภูมิ!I316"")"),20)</f>
        <v>20</v>
      </c>
      <c r="J421" s="400">
        <f ca="1">IFERROR(__xludf.DUMMYFUNCTION("IMPORTRANGE(""https://docs.google.com/spreadsheets/d/1XL5vhW3sbDhbH9Cz0tuDiY8C3ctxq1tqvaCgkFb8cCA/edit?usp=sharing"",""ชัยภูมิ!J316"")"),0)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IFERROR(__xludf.DUMMYFUNCTION("IMPORTRANGE(""https://docs.google.com/spreadsheets/d/1XL5vhW3sbDhbH9Cz0tuDiY8C3ctxq1tqvaCgkFb8cCA/edit?usp=sharing"",""ชัยภูมิ!I317"")"),60)</f>
        <v>60</v>
      </c>
      <c r="J422" s="401">
        <f ca="1">IFERROR(__xludf.DUMMYFUNCTION("IMPORTRANGE(""https://docs.google.com/spreadsheets/d/1XL5vhW3sbDhbH9Cz0tuDiY8C3ctxq1tqvaCgkFb8cCA/edit?usp=sharing"",""ชัยภูมิ!J317"")"),0)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IFERROR(__xludf.DUMMYFUNCTION("IMPORTRANGE(""https://docs.google.com/spreadsheets/d/1XL5vhW3sbDhbH9Cz0tuDiY8C3ctxq1tqvaCgkFb8cCA/edit?usp=sharing"",""ชัยภูมิ!I318"")"),20)</f>
        <v>20</v>
      </c>
      <c r="J423" s="402">
        <f ca="1">IFERROR(__xludf.DUMMYFUNCTION("IMPORTRANGE(""https://docs.google.com/spreadsheets/d/1XL5vhW3sbDhbH9Cz0tuDiY8C3ctxq1tqvaCgkFb8cCA/edit?usp=sharing"",""ชัยภูมิ!J318"")"),0)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IFERROR(__xludf.DUMMYFUNCTION("IMPORTRANGE(""https://docs.google.com/spreadsheets/d/1XL5vhW3sbDhbH9Cz0tuDiY8C3ctxq1tqvaCgkFb8cCA/edit?usp=sharing"",""ชัยภูมิ!I319"")"),20)</f>
        <v>20</v>
      </c>
      <c r="J424" s="402">
        <f ca="1">IFERROR(__xludf.DUMMYFUNCTION("IMPORTRANGE(""https://docs.google.com/spreadsheets/d/1XL5vhW3sbDhbH9Cz0tuDiY8C3ctxq1tqvaCgkFb8cCA/edit?usp=sharing"",""ชัยภูมิ!J319"")"),0)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IFERROR(__xludf.DUMMYFUNCTION("IMPORTRANGE(""https://docs.google.com/spreadsheets/d/1XL5vhW3sbDhbH9Cz0tuDiY8C3ctxq1tqvaCgkFb8cCA/edit?usp=sharing"",""ชัยภูมิ!I320"")"),20)</f>
        <v>20</v>
      </c>
      <c r="J425" s="402">
        <f ca="1">IFERROR(__xludf.DUMMYFUNCTION("IMPORTRANGE(""https://docs.google.com/spreadsheets/d/1XL5vhW3sbDhbH9Cz0tuDiY8C3ctxq1tqvaCgkFb8cCA/edit?usp=sharing"",""ชัยภูมิ!J320"")"),0)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IFERROR(__xludf.DUMMYFUNCTION("IMPORTRANGE(""https://docs.google.com/spreadsheets/d/1XL5vhW3sbDhbH9Cz0tuDiY8C3ctxq1tqvaCgkFb8cCA/edit?usp=sharing"",""ชัยภูมิ!I321"")"),10)</f>
        <v>10</v>
      </c>
      <c r="J426" s="400">
        <f ca="1">IFERROR(__xludf.DUMMYFUNCTION("IMPORTRANGE(""https://docs.google.com/spreadsheets/d/1XL5vhW3sbDhbH9Cz0tuDiY8C3ctxq1tqvaCgkFb8cCA/edit?usp=sharing"",""ชัยภูมิ!J321"")"),0)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IFERROR(__xludf.DUMMYFUNCTION("IMPORTRANGE(""https://docs.google.com/spreadsheets/d/1XL5vhW3sbDhbH9Cz0tuDiY8C3ctxq1tqvaCgkFb8cCA/edit?usp=sharing"",""ชัยภูมิ!I322"")"),30)</f>
        <v>30</v>
      </c>
      <c r="J427" s="401">
        <f ca="1">IFERROR(__xludf.DUMMYFUNCTION("IMPORTRANGE(""https://docs.google.com/spreadsheets/d/1XL5vhW3sbDhbH9Cz0tuDiY8C3ctxq1tqvaCgkFb8cCA/edit?usp=sharing"",""ชัยภูมิ!J322"")"),0)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IFERROR(__xludf.DUMMYFUNCTION("IMPORTRANGE(""https://docs.google.com/spreadsheets/d/1XL5vhW3sbDhbH9Cz0tuDiY8C3ctxq1tqvaCgkFb8cCA/edit?usp=sharing"",""ชัยภูมิ!I323"")"),10)</f>
        <v>10</v>
      </c>
      <c r="J428" s="402">
        <f ca="1">IFERROR(__xludf.DUMMYFUNCTION("IMPORTRANGE(""https://docs.google.com/spreadsheets/d/1XL5vhW3sbDhbH9Cz0tuDiY8C3ctxq1tqvaCgkFb8cCA/edit?usp=sharing"",""ชัยภูมิ!J323"")"),0)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IFERROR(__xludf.DUMMYFUNCTION("IMPORTRANGE(""https://docs.google.com/spreadsheets/d/1XL5vhW3sbDhbH9Cz0tuDiY8C3ctxq1tqvaCgkFb8cCA/edit?usp=sharing"",""ชัยภูมิ!I324"")"),10)</f>
        <v>10</v>
      </c>
      <c r="J429" s="402">
        <f ca="1">IFERROR(__xludf.DUMMYFUNCTION("IMPORTRANGE(""https://docs.google.com/spreadsheets/d/1XL5vhW3sbDhbH9Cz0tuDiY8C3ctxq1tqvaCgkFb8cCA/edit?usp=sharing"",""ชัยภูมิ!J324"")"),0)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IFERROR(__xludf.DUMMYFUNCTION("IMPORTRANGE(""https://docs.google.com/spreadsheets/d/1XL5vhW3sbDhbH9Cz0tuDiY8C3ctxq1tqvaCgkFb8cCA/edit?usp=sharing"",""ชัยภูมิ!I325"")"),20)</f>
        <v>20</v>
      </c>
      <c r="J430" s="400">
        <f ca="1">IFERROR(__xludf.DUMMYFUNCTION("IMPORTRANGE(""https://docs.google.com/spreadsheets/d/1XL5vhW3sbDhbH9Cz0tuDiY8C3ctxq1tqvaCgkFb8cCA/edit?usp=sharing"",""ชัยภูมิ!J325"")"),0)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IFERROR(__xludf.DUMMYFUNCTION("IMPORTRANGE(""https://docs.google.com/spreadsheets/d/1XL5vhW3sbDhbH9Cz0tuDiY8C3ctxq1tqvaCgkFb8cCA/edit?usp=sharing"",""ชัยภูมิ!I326"")"),0)</f>
        <v>0</v>
      </c>
      <c r="J431" s="402">
        <f ca="1">IFERROR(__xludf.DUMMYFUNCTION("IMPORTRANGE(""https://docs.google.com/spreadsheets/d/1XL5vhW3sbDhbH9Cz0tuDiY8C3ctxq1tqvaCgkFb8cCA/edit?usp=sharing"",""ชัยภูมิ!J326"")"),0)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IFERROR(__xludf.DUMMYFUNCTION("IMPORTRANGE(""https://docs.google.com/spreadsheets/d/1XL5vhW3sbDhbH9Cz0tuDiY8C3ctxq1tqvaCgkFb8cCA/edit?usp=sharing"",""ชัยภูมิ!I327"")"),20)</f>
        <v>20</v>
      </c>
      <c r="J432" s="402">
        <f ca="1">IFERROR(__xludf.DUMMYFUNCTION("IMPORTRANGE(""https://docs.google.com/spreadsheets/d/1XL5vhW3sbDhbH9Cz0tuDiY8C3ctxq1tqvaCgkFb8cCA/edit?usp=sharing"",""ชัยภูมิ!J327"")"),0)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IFERROR(__xludf.DUMMYFUNCTION("IMPORTRANGE(""https://docs.google.com/spreadsheets/d/1XL5vhW3sbDhbH9Cz0tuDiY8C3ctxq1tqvaCgkFb8cCA/edit?usp=sharing"",""ชัยภูมิ!J328"")"),0)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IFERROR(__xludf.DUMMYFUNCTION("IMPORTRANGE(""https://docs.google.com/spreadsheets/d/1XL5vhW3sbDhbH9Cz0tuDiY8C3ctxq1tqvaCgkFb8cCA/edit?usp=sharing"",""ชัยภูมิ!J329"")"),0)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IFERROR(__xludf.DUMMYFUNCTION("IMPORTRANGE(""https://docs.google.com/spreadsheets/d/1XL5vhW3sbDhbH9Cz0tuDiY8C3ctxq1tqvaCgkFb8cCA/edit?usp=sharing"",""ชัยภูมิ!I330"")"),15)</f>
        <v>15</v>
      </c>
      <c r="J435" s="418">
        <f ca="1">IFERROR(__xludf.DUMMYFUNCTION("IMPORTRANGE(""https://docs.google.com/spreadsheets/d/1XL5vhW3sbDhbH9Cz0tuDiY8C3ctxq1tqvaCgkFb8cCA/edit?usp=sharing"",""ชัยภูมิ!J330"")"),15)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IFERROR(__xludf.DUMMYFUNCTION("IMPORTRANGE(""https://docs.google.com/spreadsheets/d/1XL5vhW3sbDhbH9Cz0tuDiY8C3ctxq1tqvaCgkFb8cCA/edit?usp=sharing"",""ชัยภูมิ!L330"")"),83000)</f>
        <v>83000</v>
      </c>
      <c r="M435" s="420"/>
      <c r="N435" s="420">
        <f ca="1">IFERROR(__xludf.DUMMYFUNCTION("IMPORTRANGE(""https://docs.google.com/spreadsheets/d/1XL5vhW3sbDhbH9Cz0tuDiY8C3ctxq1tqvaCgkFb8cCA/edit?usp=sharing"",""ชัยภูมิ!M330"")"),49137)</f>
        <v>49137</v>
      </c>
      <c r="O435" s="420">
        <f t="shared" ref="O435:O439" ca="1" si="114">+IF(L435&gt;0,N435*100/L435,0)</f>
        <v>59.201204819277109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IFERROR(__xludf.DUMMYFUNCTION("IMPORTRANGE(""https://docs.google.com/spreadsheets/d/1XL5vhW3sbDhbH9Cz0tuDiY8C3ctxq1tqvaCgkFb8cCA/edit?usp=sharing"",""ชัยภูมิ!L331"")"),0)</f>
        <v>0</v>
      </c>
      <c r="M436" s="172"/>
      <c r="N436" s="178">
        <f ca="1">IFERROR(__xludf.DUMMYFUNCTION("IMPORTRANGE(""https://docs.google.com/spreadsheets/d/1XL5vhW3sbDhbH9Cz0tuDiY8C3ctxq1tqvaCgkFb8cCA/edit?usp=sharing"",""ชัยภูมิ!M331"")"),0)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IFERROR(__xludf.DUMMYFUNCTION("IMPORTRANGE(""https://docs.google.com/spreadsheets/d/1XL5vhW3sbDhbH9Cz0tuDiY8C3ctxq1tqvaCgkFb8cCA/edit?usp=sharing"",""ชัยภูมิ!L332"")"),83000)</f>
        <v>83000</v>
      </c>
      <c r="M437" s="173"/>
      <c r="N437" s="178">
        <f ca="1">IFERROR(__xludf.DUMMYFUNCTION("IMPORTRANGE(""https://docs.google.com/spreadsheets/d/1XL5vhW3sbDhbH9Cz0tuDiY8C3ctxq1tqvaCgkFb8cCA/edit?usp=sharing"",""ชัยภูมิ!M332"")"),49137)</f>
        <v>49137</v>
      </c>
      <c r="O437" s="178">
        <f t="shared" ca="1" si="114"/>
        <v>59.201204819277109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IFERROR(__xludf.DUMMYFUNCTION("IMPORTRANGE(""https://docs.google.com/spreadsheets/d/1XL5vhW3sbDhbH9Cz0tuDiY8C3ctxq1tqvaCgkFb8cCA/edit?usp=sharing"",""ชัยภูมิ!L333"")"),0)</f>
        <v>0</v>
      </c>
      <c r="M438" s="178"/>
      <c r="N438" s="178">
        <f ca="1">IFERROR(__xludf.DUMMYFUNCTION("IMPORTRANGE(""https://docs.google.com/spreadsheets/d/1XL5vhW3sbDhbH9Cz0tuDiY8C3ctxq1tqvaCgkFb8cCA/edit?usp=sharing"",""ชัยภูมิ!M333"")"),0)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IFERROR(__xludf.DUMMYFUNCTION("IMPORTRANGE(""https://docs.google.com/spreadsheets/d/1XL5vhW3sbDhbH9Cz0tuDiY8C3ctxq1tqvaCgkFb8cCA/edit?usp=sharing"",""ชัยภูมิ!L334"")"),83000)</f>
        <v>83000</v>
      </c>
      <c r="M439" s="178"/>
      <c r="N439" s="178">
        <f ca="1">IFERROR(__xludf.DUMMYFUNCTION("IMPORTRANGE(""https://docs.google.com/spreadsheets/d/1XL5vhW3sbDhbH9Cz0tuDiY8C3ctxq1tqvaCgkFb8cCA/edit?usp=sharing"",""ชัยภูมิ!M334"")"),49137)</f>
        <v>49137</v>
      </c>
      <c r="O439" s="178">
        <f t="shared" ca="1" si="114"/>
        <v>59.201204819277109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IFERROR(__xludf.DUMMYFUNCTION("IMPORTRANGE(""https://docs.google.com/spreadsheets/d/1XL5vhW3sbDhbH9Cz0tuDiY8C3ctxq1tqvaCgkFb8cCA/edit?usp=sharing"",""ชัยภูมิ!M335"")"),24900)</f>
        <v>24900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IFERROR(__xludf.DUMMYFUNCTION("IMPORTRANGE(""https://docs.google.com/spreadsheets/d/1XL5vhW3sbDhbH9Cz0tuDiY8C3ctxq1tqvaCgkFb8cCA/edit?usp=sharing"",""ชัยภูมิ!M336"")"),0)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IFERROR(__xludf.DUMMYFUNCTION("IMPORTRANGE(""https://docs.google.com/spreadsheets/d/1XL5vhW3sbDhbH9Cz0tuDiY8C3ctxq1tqvaCgkFb8cCA/edit?usp=sharing"",""ชัยภูมิ!M337"")"),0)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IFERROR(__xludf.DUMMYFUNCTION("IMPORTRANGE(""https://docs.google.com/spreadsheets/d/1XL5vhW3sbDhbH9Cz0tuDiY8C3ctxq1tqvaCgkFb8cCA/edit?usp=sharing"",""ชัยภูมิ!M338"")"),24237)</f>
        <v>24237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IFERROR(__xludf.DUMMYFUNCTION("IMPORTRANGE(""https://docs.google.com/spreadsheets/d/1XL5vhW3sbDhbH9Cz0tuDiY8C3ctxq1tqvaCgkFb8cCA/edit?usp=sharing"",""ชัยภูมิ!J340"")"),0)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IFERROR(__xludf.DUMMYFUNCTION("IMPORTRANGE(""https://docs.google.com/spreadsheets/d/1XL5vhW3sbDhbH9Cz0tuDiY8C3ctxq1tqvaCgkFb8cCA/edit?usp=sharing"",""ชัยภูมิ!J341"")"),1)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IFERROR(__xludf.DUMMYFUNCTION("IMPORTRANGE(""https://docs.google.com/spreadsheets/d/1XL5vhW3sbDhbH9Cz0tuDiY8C3ctxq1tqvaCgkFb8cCA/edit?usp=sharing"",""ชัยภูมิ!J342"")"),1)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IFERROR(__xludf.DUMMYFUNCTION("IMPORTRANGE(""https://docs.google.com/spreadsheets/d/1XL5vhW3sbDhbH9Cz0tuDiY8C3ctxq1tqvaCgkFb8cCA/edit?usp=sharing"",""ชัยภูมิ!J343"")"),1)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IFERROR(__xludf.DUMMYFUNCTION("IMPORTRANGE(""https://docs.google.com/spreadsheets/d/1XL5vhW3sbDhbH9Cz0tuDiY8C3ctxq1tqvaCgkFb8cCA/edit?usp=sharing"",""ชัยภูมิ!I344"")"),15)</f>
        <v>15</v>
      </c>
      <c r="J449" s="210">
        <f ca="1">IFERROR(__xludf.DUMMYFUNCTION("IMPORTRANGE(""https://docs.google.com/spreadsheets/d/1XL5vhW3sbDhbH9Cz0tuDiY8C3ctxq1tqvaCgkFb8cCA/edit?usp=sharing"",""ชัยภูมิ!J344"")"),15)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IFERROR(__xludf.DUMMYFUNCTION("IMPORTRANGE(""https://docs.google.com/spreadsheets/d/1XL5vhW3sbDhbH9Cz0tuDiY8C3ctxq1tqvaCgkFb8cCA/edit?usp=sharing"",""ชัยภูมิ!I345"")"),15)</f>
        <v>15</v>
      </c>
      <c r="J450" s="198">
        <f ca="1">IFERROR(__xludf.DUMMYFUNCTION("IMPORTRANGE(""https://docs.google.com/spreadsheets/d/1XL5vhW3sbDhbH9Cz0tuDiY8C3ctxq1tqvaCgkFb8cCA/edit?usp=sharing"",""ชัยภูมิ!J345"")"),15)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IFERROR(__xludf.DUMMYFUNCTION("IMPORTRANGE(""https://docs.google.com/spreadsheets/d/1XL5vhW3sbDhbH9Cz0tuDiY8C3ctxq1tqvaCgkFb8cCA/edit?usp=sharing"",""ชัยภูมิ!I346"")"),0)</f>
        <v>0</v>
      </c>
      <c r="J451" s="197">
        <f ca="1">IFERROR(__xludf.DUMMYFUNCTION("IMPORTRANGE(""https://docs.google.com/spreadsheets/d/1XL5vhW3sbDhbH9Cz0tuDiY8C3ctxq1tqvaCgkFb8cCA/edit?usp=sharing"",""ชัยภูมิ!J346"")"),0)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IFERROR(__xludf.DUMMYFUNCTION("IMPORTRANGE(""https://docs.google.com/spreadsheets/d/1XL5vhW3sbDhbH9Cz0tuDiY8C3ctxq1tqvaCgkFb8cCA/edit?usp=sharing"",""ชัยภูมิ!I347"")"),0)</f>
        <v>0</v>
      </c>
      <c r="J452" s="197">
        <f ca="1">IFERROR(__xludf.DUMMYFUNCTION("IMPORTRANGE(""https://docs.google.com/spreadsheets/d/1XL5vhW3sbDhbH9Cz0tuDiY8C3ctxq1tqvaCgkFb8cCA/edit?usp=sharing"",""ชัยภูมิ!J347"")"),0)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IFERROR(__xludf.DUMMYFUNCTION("IMPORTRANGE(""https://docs.google.com/spreadsheets/d/1XL5vhW3sbDhbH9Cz0tuDiY8C3ctxq1tqvaCgkFb8cCA/edit?usp=sharing"",""ชัยภูมิ!J348"")"),0)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IFERROR(__xludf.DUMMYFUNCTION("IMPORTRANGE(""https://docs.google.com/spreadsheets/d/1XL5vhW3sbDhbH9Cz0tuDiY8C3ctxq1tqvaCgkFb8cCA/edit?usp=sharing"",""ชัยภูมิ!J349"")"),0)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IFERROR(__xludf.DUMMYFUNCTION("IMPORTRANGE(""https://docs.google.com/spreadsheets/d/1XL5vhW3sbDhbH9Cz0tuDiY8C3ctxq1tqvaCgkFb8cCA/edit?usp=sharing"",""ชัยภูมิ!I350"")"),57198)</f>
        <v>57198</v>
      </c>
      <c r="J455" s="379">
        <f ca="1">IFERROR(__xludf.DUMMYFUNCTION("IMPORTRANGE(""https://docs.google.com/spreadsheets/d/1XL5vhW3sbDhbH9Cz0tuDiY8C3ctxq1tqvaCgkFb8cCA/edit?usp=sharing"",""ชัยภูมิ!J350"")"),0)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IFERROR(__xludf.DUMMYFUNCTION("IMPORTRANGE(""https://docs.google.com/spreadsheets/d/1XL5vhW3sbDhbH9Cz0tuDiY8C3ctxq1tqvaCgkFb8cCA/edit?usp=sharing"",""ชัยภูมิ!L350"")"),613203)</f>
        <v>613203</v>
      </c>
      <c r="M455" s="381"/>
      <c r="N455" s="381">
        <f ca="1">IFERROR(__xludf.DUMMYFUNCTION("IMPORTRANGE(""https://docs.google.com/spreadsheets/d/1XL5vhW3sbDhbH9Cz0tuDiY8C3ctxq1tqvaCgkFb8cCA/edit?usp=sharing"",""ชัยภูมิ!M350"")"),61565)</f>
        <v>61565</v>
      </c>
      <c r="O455" s="381">
        <f t="shared" ref="O455:O459" ca="1" si="116">+IF(L455&gt;0,N455*100/L455,0)</f>
        <v>10.039905218989469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IFERROR(__xludf.DUMMYFUNCTION("IMPORTRANGE(""https://docs.google.com/spreadsheets/d/1XL5vhW3sbDhbH9Cz0tuDiY8C3ctxq1tqvaCgkFb8cCA/edit?usp=sharing"",""ชัยภูมิ!L351"")"),0)</f>
        <v>0</v>
      </c>
      <c r="M456" s="172"/>
      <c r="N456" s="178">
        <f ca="1">IFERROR(__xludf.DUMMYFUNCTION("IMPORTRANGE(""https://docs.google.com/spreadsheets/d/1XL5vhW3sbDhbH9Cz0tuDiY8C3ctxq1tqvaCgkFb8cCA/edit?usp=sharing"",""ชัยภูมิ!M351"")"),0)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IFERROR(__xludf.DUMMYFUNCTION("IMPORTRANGE(""https://docs.google.com/spreadsheets/d/1XL5vhW3sbDhbH9Cz0tuDiY8C3ctxq1tqvaCgkFb8cCA/edit?usp=sharing"",""ชัยภูมิ!L352"")"),613203)</f>
        <v>613203</v>
      </c>
      <c r="M457" s="173"/>
      <c r="N457" s="178">
        <f ca="1">IFERROR(__xludf.DUMMYFUNCTION("IMPORTRANGE(""https://docs.google.com/spreadsheets/d/1XL5vhW3sbDhbH9Cz0tuDiY8C3ctxq1tqvaCgkFb8cCA/edit?usp=sharing"",""ชัยภูมิ!M352"")"),61565)</f>
        <v>61565</v>
      </c>
      <c r="O457" s="178">
        <f t="shared" ca="1" si="116"/>
        <v>10.039905218989469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IFERROR(__xludf.DUMMYFUNCTION("IMPORTRANGE(""https://docs.google.com/spreadsheets/d/1XL5vhW3sbDhbH9Cz0tuDiY8C3ctxq1tqvaCgkFb8cCA/edit?usp=sharing"",""ชัยภูมิ!L353"")"),0)</f>
        <v>0</v>
      </c>
      <c r="M458" s="178"/>
      <c r="N458" s="178">
        <f ca="1">IFERROR(__xludf.DUMMYFUNCTION("IMPORTRANGE(""https://docs.google.com/spreadsheets/d/1XL5vhW3sbDhbH9Cz0tuDiY8C3ctxq1tqvaCgkFb8cCA/edit?usp=sharing"",""ชัยภูมิ!M353"")"),0)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IFERROR(__xludf.DUMMYFUNCTION("IMPORTRANGE(""https://docs.google.com/spreadsheets/d/1XL5vhW3sbDhbH9Cz0tuDiY8C3ctxq1tqvaCgkFb8cCA/edit?usp=sharing"",""ชัยภูมิ!L354"")"),613203)</f>
        <v>613203</v>
      </c>
      <c r="M459" s="178"/>
      <c r="N459" s="178">
        <f ca="1">IFERROR(__xludf.DUMMYFUNCTION("IMPORTRANGE(""https://docs.google.com/spreadsheets/d/1XL5vhW3sbDhbH9Cz0tuDiY8C3ctxq1tqvaCgkFb8cCA/edit?usp=sharing"",""ชัยภูมิ!M354"")"),61565)</f>
        <v>61565</v>
      </c>
      <c r="O459" s="178">
        <f t="shared" ca="1" si="116"/>
        <v>10.039905218989469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IFERROR(__xludf.DUMMYFUNCTION("IMPORTRANGE(""https://docs.google.com/spreadsheets/d/1XL5vhW3sbDhbH9Cz0tuDiY8C3ctxq1tqvaCgkFb8cCA/edit?usp=sharing"",""ชัยภูมิ!M355"")"),0)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IFERROR(__xludf.DUMMYFUNCTION("IMPORTRANGE(""https://docs.google.com/spreadsheets/d/1XL5vhW3sbDhbH9Cz0tuDiY8C3ctxq1tqvaCgkFb8cCA/edit?usp=sharing"",""ชัยภูมิ!M356"")"),0)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IFERROR(__xludf.DUMMYFUNCTION("IMPORTRANGE(""https://docs.google.com/spreadsheets/d/1XL5vhW3sbDhbH9Cz0tuDiY8C3ctxq1tqvaCgkFb8cCA/edit?usp=sharing"",""ชัยภูมิ!M357"")"),33000)</f>
        <v>33000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IFERROR(__xludf.DUMMYFUNCTION("IMPORTRANGE(""https://docs.google.com/spreadsheets/d/1XL5vhW3sbDhbH9Cz0tuDiY8C3ctxq1tqvaCgkFb8cCA/edit?usp=sharing"",""ชัยภูมิ!M358"")"),28565)</f>
        <v>28565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IFERROR(__xludf.DUMMYFUNCTION("IMPORTRANGE(""https://docs.google.com/spreadsheets/d/1XL5vhW3sbDhbH9Cz0tuDiY8C3ctxq1tqvaCgkFb8cCA/edit?usp=sharing"",""ชัยภูมิ!I359"")"),57198)</f>
        <v>57198</v>
      </c>
      <c r="J464" s="276">
        <f ca="1">IFERROR(__xludf.DUMMYFUNCTION("IMPORTRANGE(""https://docs.google.com/spreadsheets/d/1XL5vhW3sbDhbH9Cz0tuDiY8C3ctxq1tqvaCgkFb8cCA/edit?usp=sharing"",""ชัยภูมิ!J359"")"),0)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IFERROR(__xludf.DUMMYFUNCTION("IMPORTRANGE(""https://docs.google.com/spreadsheets/d/1XL5vhW3sbDhbH9Cz0tuDiY8C3ctxq1tqvaCgkFb8cCA/edit?usp=sharing"",""ชัยภูมิ!I360"")"),57198)</f>
        <v>57198</v>
      </c>
      <c r="J465" s="428">
        <f ca="1">IFERROR(__xludf.DUMMYFUNCTION("IMPORTRANGE(""https://docs.google.com/spreadsheets/d/1XL5vhW3sbDhbH9Cz0tuDiY8C3ctxq1tqvaCgkFb8cCA/edit?usp=sharing"",""ชัยภูมิ!J360"")"),59839)</f>
        <v>59839</v>
      </c>
      <c r="K465" s="211">
        <f t="shared" ca="1" si="117"/>
        <v>104.61729431098989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IFERROR(__xludf.DUMMYFUNCTION("IMPORTRANGE(""https://docs.google.com/spreadsheets/d/1XL5vhW3sbDhbH9Cz0tuDiY8C3ctxq1tqvaCgkFb8cCA/edit?usp=sharing"",""ชัยภูมิ!I361"")"),6678)</f>
        <v>6678</v>
      </c>
      <c r="J466" s="428">
        <f ca="1">IFERROR(__xludf.DUMMYFUNCTION("IMPORTRANGE(""https://docs.google.com/spreadsheets/d/1XL5vhW3sbDhbH9Cz0tuDiY8C3ctxq1tqvaCgkFb8cCA/edit?usp=sharing"",""ชัยภูมิ!J361"")"),6647)</f>
        <v>6647</v>
      </c>
      <c r="K466" s="211">
        <f t="shared" ca="1" si="117"/>
        <v>99.535789158430674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IFERROR(__xludf.DUMMYFUNCTION("IMPORTRANGE(""https://docs.google.com/spreadsheets/d/1XL5vhW3sbDhbH9Cz0tuDiY8C3ctxq1tqvaCgkFb8cCA/edit?usp=sharing"",""ชัยภูมิ!I362"")"),0)</f>
        <v>0</v>
      </c>
      <c r="J467" s="198">
        <f ca="1">IFERROR(__xludf.DUMMYFUNCTION("IMPORTRANGE(""https://docs.google.com/spreadsheets/d/1XL5vhW3sbDhbH9Cz0tuDiY8C3ctxq1tqvaCgkFb8cCA/edit?usp=sharing"",""ชัยภูมิ!J362"")"),47669)</f>
        <v>47669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IFERROR(__xludf.DUMMYFUNCTION("IMPORTRANGE(""https://docs.google.com/spreadsheets/d/1XL5vhW3sbDhbH9Cz0tuDiY8C3ctxq1tqvaCgkFb8cCA/edit?usp=sharing"",""ชัยภูมิ!I363"")"),0)</f>
        <v>0</v>
      </c>
      <c r="J468" s="198">
        <f ca="1">IFERROR(__xludf.DUMMYFUNCTION("IMPORTRANGE(""https://docs.google.com/spreadsheets/d/1XL5vhW3sbDhbH9Cz0tuDiY8C3ctxq1tqvaCgkFb8cCA/edit?usp=sharing"",""ชัยภูมิ!J363"")"),5607)</f>
        <v>5607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IFERROR(__xludf.DUMMYFUNCTION("IMPORTRANGE(""https://docs.google.com/spreadsheets/d/1XL5vhW3sbDhbH9Cz0tuDiY8C3ctxq1tqvaCgkFb8cCA/edit?usp=sharing"",""ชัยภูมิ!I364"")"),0)</f>
        <v>0</v>
      </c>
      <c r="J469" s="198">
        <f ca="1">IFERROR(__xludf.DUMMYFUNCTION("IMPORTRANGE(""https://docs.google.com/spreadsheets/d/1XL5vhW3sbDhbH9Cz0tuDiY8C3ctxq1tqvaCgkFb8cCA/edit?usp=sharing"",""ชัยภูมิ!J364"")"),10442)</f>
        <v>10442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IFERROR(__xludf.DUMMYFUNCTION("IMPORTRANGE(""https://docs.google.com/spreadsheets/d/1XL5vhW3sbDhbH9Cz0tuDiY8C3ctxq1tqvaCgkFb8cCA/edit?usp=sharing"",""ชัยภูมิ!I365"")"),0)</f>
        <v>0</v>
      </c>
      <c r="J470" s="198">
        <f ca="1">IFERROR(__xludf.DUMMYFUNCTION("IMPORTRANGE(""https://docs.google.com/spreadsheets/d/1XL5vhW3sbDhbH9Cz0tuDiY8C3ctxq1tqvaCgkFb8cCA/edit?usp=sharing"",""ชัยภูมิ!J365"")"),863)</f>
        <v>863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IFERROR(__xludf.DUMMYFUNCTION("IMPORTRANGE(""https://docs.google.com/spreadsheets/d/1XL5vhW3sbDhbH9Cz0tuDiY8C3ctxq1tqvaCgkFb8cCA/edit?usp=sharing"",""ชัยภูมิ!I366"")"),0)</f>
        <v>0</v>
      </c>
      <c r="J471" s="198">
        <f ca="1">IFERROR(__xludf.DUMMYFUNCTION("IMPORTRANGE(""https://docs.google.com/spreadsheets/d/1XL5vhW3sbDhbH9Cz0tuDiY8C3ctxq1tqvaCgkFb8cCA/edit?usp=sharing"",""ชัยภูมิ!J366"")"),1728)</f>
        <v>1728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IFERROR(__xludf.DUMMYFUNCTION("IMPORTRANGE(""https://docs.google.com/spreadsheets/d/1XL5vhW3sbDhbH9Cz0tuDiY8C3ctxq1tqvaCgkFb8cCA/edit?usp=sharing"",""ชัยภูมิ!I367"")"),0)</f>
        <v>0</v>
      </c>
      <c r="J472" s="198">
        <f ca="1">IFERROR(__xludf.DUMMYFUNCTION("IMPORTRANGE(""https://docs.google.com/spreadsheets/d/1XL5vhW3sbDhbH9Cz0tuDiY8C3ctxq1tqvaCgkFb8cCA/edit?usp=sharing"",""ชัยภูมิ!J367"")"),177)</f>
        <v>177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IFERROR(__xludf.DUMMYFUNCTION("IMPORTRANGE(""https://docs.google.com/spreadsheets/d/1XL5vhW3sbDhbH9Cz0tuDiY8C3ctxq1tqvaCgkFb8cCA/edit?usp=sharing"",""ชัยภูมิ!I368"")"),57198)</f>
        <v>57198</v>
      </c>
      <c r="J473" s="428">
        <f ca="1">IFERROR(__xludf.DUMMYFUNCTION("IMPORTRANGE(""https://docs.google.com/spreadsheets/d/1XL5vhW3sbDhbH9Cz0tuDiY8C3ctxq1tqvaCgkFb8cCA/edit?usp=sharing"",""ชัยภูมิ!J368"")"),0)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IFERROR(__xludf.DUMMYFUNCTION("IMPORTRANGE(""https://docs.google.com/spreadsheets/d/1XL5vhW3sbDhbH9Cz0tuDiY8C3ctxq1tqvaCgkFb8cCA/edit?usp=sharing"",""ชัยภูมิ!I369"")"),6678)</f>
        <v>6678</v>
      </c>
      <c r="J474" s="428">
        <f ca="1">IFERROR(__xludf.DUMMYFUNCTION("IMPORTRANGE(""https://docs.google.com/spreadsheets/d/1XL5vhW3sbDhbH9Cz0tuDiY8C3ctxq1tqvaCgkFb8cCA/edit?usp=sharing"",""ชัยภูมิ!J369"")"),0)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IFERROR(__xludf.DUMMYFUNCTION("IMPORTRANGE(""https://docs.google.com/spreadsheets/d/1XL5vhW3sbDhbH9Cz0tuDiY8C3ctxq1tqvaCgkFb8cCA/edit?usp=sharing"",""ชัยภูมิ!I370"")"),0)</f>
        <v>0</v>
      </c>
      <c r="J475" s="198">
        <f ca="1">IFERROR(__xludf.DUMMYFUNCTION("IMPORTRANGE(""https://docs.google.com/spreadsheets/d/1XL5vhW3sbDhbH9Cz0tuDiY8C3ctxq1tqvaCgkFb8cCA/edit?usp=sharing"",""ชัยภูมิ!J370"")"),0)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IFERROR(__xludf.DUMMYFUNCTION("IMPORTRANGE(""https://docs.google.com/spreadsheets/d/1XL5vhW3sbDhbH9Cz0tuDiY8C3ctxq1tqvaCgkFb8cCA/edit?usp=sharing"",""ชัยภูมิ!I371"")"),0)</f>
        <v>0</v>
      </c>
      <c r="J476" s="198">
        <f ca="1">IFERROR(__xludf.DUMMYFUNCTION("IMPORTRANGE(""https://docs.google.com/spreadsheets/d/1XL5vhW3sbDhbH9Cz0tuDiY8C3ctxq1tqvaCgkFb8cCA/edit?usp=sharing"",""ชัยภูมิ!J371"")"),0)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IFERROR(__xludf.DUMMYFUNCTION("IMPORTRANGE(""https://docs.google.com/spreadsheets/d/1XL5vhW3sbDhbH9Cz0tuDiY8C3ctxq1tqvaCgkFb8cCA/edit?usp=sharing"",""ชัยภูมิ!I372"")"),0)</f>
        <v>0</v>
      </c>
      <c r="J477" s="198">
        <f ca="1">IFERROR(__xludf.DUMMYFUNCTION("IMPORTRANGE(""https://docs.google.com/spreadsheets/d/1XL5vhW3sbDhbH9Cz0tuDiY8C3ctxq1tqvaCgkFb8cCA/edit?usp=sharing"",""ชัยภูมิ!J372"")"),0)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IFERROR(__xludf.DUMMYFUNCTION("IMPORTRANGE(""https://docs.google.com/spreadsheets/d/1XL5vhW3sbDhbH9Cz0tuDiY8C3ctxq1tqvaCgkFb8cCA/edit?usp=sharing"",""ชัยภูมิ!I373"")"),0)</f>
        <v>0</v>
      </c>
      <c r="J478" s="198">
        <f ca="1">IFERROR(__xludf.DUMMYFUNCTION("IMPORTRANGE(""https://docs.google.com/spreadsheets/d/1XL5vhW3sbDhbH9Cz0tuDiY8C3ctxq1tqvaCgkFb8cCA/edit?usp=sharing"",""ชัยภูมิ!J373"")"),0)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IFERROR(__xludf.DUMMYFUNCTION("IMPORTRANGE(""https://docs.google.com/spreadsheets/d/1XL5vhW3sbDhbH9Cz0tuDiY8C3ctxq1tqvaCgkFb8cCA/edit?usp=sharing"",""ชัยภูมิ!I374"")"),0)</f>
        <v>0</v>
      </c>
      <c r="J479" s="198">
        <f ca="1">IFERROR(__xludf.DUMMYFUNCTION("IMPORTRANGE(""https://docs.google.com/spreadsheets/d/1XL5vhW3sbDhbH9Cz0tuDiY8C3ctxq1tqvaCgkFb8cCA/edit?usp=sharing"",""ชัยภูมิ!J374"")"),0)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IFERROR(__xludf.DUMMYFUNCTION("IMPORTRANGE(""https://docs.google.com/spreadsheets/d/1XL5vhW3sbDhbH9Cz0tuDiY8C3ctxq1tqvaCgkFb8cCA/edit?usp=sharing"",""ชัยภูมิ!I375"")"),0)</f>
        <v>0</v>
      </c>
      <c r="J480" s="198">
        <f ca="1">IFERROR(__xludf.DUMMYFUNCTION("IMPORTRANGE(""https://docs.google.com/spreadsheets/d/1XL5vhW3sbDhbH9Cz0tuDiY8C3ctxq1tqvaCgkFb8cCA/edit?usp=sharing"",""ชัยภูมิ!J375"")"),0)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IFERROR(__xludf.DUMMYFUNCTION("IMPORTRANGE(""https://docs.google.com/spreadsheets/d/1XL5vhW3sbDhbH9Cz0tuDiY8C3ctxq1tqvaCgkFb8cCA/edit?usp=sharing"",""ชัยภูมิ!I376"")"),57198)</f>
        <v>57198</v>
      </c>
      <c r="J481" s="428">
        <f ca="1">IFERROR(__xludf.DUMMYFUNCTION("IMPORTRANGE(""https://docs.google.com/spreadsheets/d/1XL5vhW3sbDhbH9Cz0tuDiY8C3ctxq1tqvaCgkFb8cCA/edit?usp=sharing"",""ชัยภูมิ!J376"")"),0)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IFERROR(__xludf.DUMMYFUNCTION("IMPORTRANGE(""https://docs.google.com/spreadsheets/d/1XL5vhW3sbDhbH9Cz0tuDiY8C3ctxq1tqvaCgkFb8cCA/edit?usp=sharing"",""ชัยภูมิ!I377"")"),6678)</f>
        <v>6678</v>
      </c>
      <c r="J482" s="428">
        <f ca="1">IFERROR(__xludf.DUMMYFUNCTION("IMPORTRANGE(""https://docs.google.com/spreadsheets/d/1XL5vhW3sbDhbH9Cz0tuDiY8C3ctxq1tqvaCgkFb8cCA/edit?usp=sharing"",""ชัยภูมิ!J377"")"),0)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IFERROR(__xludf.DUMMYFUNCTION("IMPORTRANGE(""https://docs.google.com/spreadsheets/d/1XL5vhW3sbDhbH9Cz0tuDiY8C3ctxq1tqvaCgkFb8cCA/edit?usp=sharing"",""ชัยภูมิ!I378"")"),0)</f>
        <v>0</v>
      </c>
      <c r="J483" s="198">
        <f ca="1">IFERROR(__xludf.DUMMYFUNCTION("IMPORTRANGE(""https://docs.google.com/spreadsheets/d/1XL5vhW3sbDhbH9Cz0tuDiY8C3ctxq1tqvaCgkFb8cCA/edit?usp=sharing"",""ชัยภูมิ!J378"")"),0)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IFERROR(__xludf.DUMMYFUNCTION("IMPORTRANGE(""https://docs.google.com/spreadsheets/d/1XL5vhW3sbDhbH9Cz0tuDiY8C3ctxq1tqvaCgkFb8cCA/edit?usp=sharing"",""ชัยภูมิ!I379"")"),0)</f>
        <v>0</v>
      </c>
      <c r="J484" s="198">
        <f ca="1">IFERROR(__xludf.DUMMYFUNCTION("IMPORTRANGE(""https://docs.google.com/spreadsheets/d/1XL5vhW3sbDhbH9Cz0tuDiY8C3ctxq1tqvaCgkFb8cCA/edit?usp=sharing"",""ชัยภูมิ!J379"")"),0)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IFERROR(__xludf.DUMMYFUNCTION("IMPORTRANGE(""https://docs.google.com/spreadsheets/d/1XL5vhW3sbDhbH9Cz0tuDiY8C3ctxq1tqvaCgkFb8cCA/edit?usp=sharing"",""ชัยภูมิ!I380"")"),0)</f>
        <v>0</v>
      </c>
      <c r="J485" s="198">
        <f ca="1">IFERROR(__xludf.DUMMYFUNCTION("IMPORTRANGE(""https://docs.google.com/spreadsheets/d/1XL5vhW3sbDhbH9Cz0tuDiY8C3ctxq1tqvaCgkFb8cCA/edit?usp=sharing"",""ชัยภูมิ!J380"")"),0)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IFERROR(__xludf.DUMMYFUNCTION("IMPORTRANGE(""https://docs.google.com/spreadsheets/d/1XL5vhW3sbDhbH9Cz0tuDiY8C3ctxq1tqvaCgkFb8cCA/edit?usp=sharing"",""ชัยภูมิ!I381"")"),0)</f>
        <v>0</v>
      </c>
      <c r="J486" s="198">
        <f ca="1">IFERROR(__xludf.DUMMYFUNCTION("IMPORTRANGE(""https://docs.google.com/spreadsheets/d/1XL5vhW3sbDhbH9Cz0tuDiY8C3ctxq1tqvaCgkFb8cCA/edit?usp=sharing"",""ชัยภูมิ!J381"")"),0)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IFERROR(__xludf.DUMMYFUNCTION("IMPORTRANGE(""https://docs.google.com/spreadsheets/d/1XL5vhW3sbDhbH9Cz0tuDiY8C3ctxq1tqvaCgkFb8cCA/edit?usp=sharing"",""ชัยภูมิ!I382"")"),0)</f>
        <v>0</v>
      </c>
      <c r="J487" s="428">
        <f ca="1">IFERROR(__xludf.DUMMYFUNCTION("IMPORTRANGE(""https://docs.google.com/spreadsheets/d/1XL5vhW3sbDhbH9Cz0tuDiY8C3ctxq1tqvaCgkFb8cCA/edit?usp=sharing"",""ชัยภูมิ!J382"")"),0)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IFERROR(__xludf.DUMMYFUNCTION("IMPORTRANGE(""https://docs.google.com/spreadsheets/d/1XL5vhW3sbDhbH9Cz0tuDiY8C3ctxq1tqvaCgkFb8cCA/edit?usp=sharing"",""ชัยภูมิ!I383"")"),0)</f>
        <v>0</v>
      </c>
      <c r="J488" s="428">
        <f ca="1">IFERROR(__xludf.DUMMYFUNCTION("IMPORTRANGE(""https://docs.google.com/spreadsheets/d/1XL5vhW3sbDhbH9Cz0tuDiY8C3ctxq1tqvaCgkFb8cCA/edit?usp=sharing"",""ชัยภูมิ!J383"")"),0)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IFERROR(__xludf.DUMMYFUNCTION("IMPORTRANGE(""https://docs.google.com/spreadsheets/d/1XL5vhW3sbDhbH9Cz0tuDiY8C3ctxq1tqvaCgkFb8cCA/edit?usp=sharing"",""ชัยภูมิ!I384"")"),0)</f>
        <v>0</v>
      </c>
      <c r="J489" s="198">
        <f ca="1">IFERROR(__xludf.DUMMYFUNCTION("IMPORTRANGE(""https://docs.google.com/spreadsheets/d/1XL5vhW3sbDhbH9Cz0tuDiY8C3ctxq1tqvaCgkFb8cCA/edit?usp=sharing"",""ชัยภูมิ!J384"")"),0)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IFERROR(__xludf.DUMMYFUNCTION("IMPORTRANGE(""https://docs.google.com/spreadsheets/d/1XL5vhW3sbDhbH9Cz0tuDiY8C3ctxq1tqvaCgkFb8cCA/edit?usp=sharing"",""ชัยภูมิ!I385"")"),0)</f>
        <v>0</v>
      </c>
      <c r="J490" s="198">
        <f ca="1">IFERROR(__xludf.DUMMYFUNCTION("IMPORTRANGE(""https://docs.google.com/spreadsheets/d/1XL5vhW3sbDhbH9Cz0tuDiY8C3ctxq1tqvaCgkFb8cCA/edit?usp=sharing"",""ชัยภูมิ!J385"")"),0)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IFERROR(__xludf.DUMMYFUNCTION("IMPORTRANGE(""https://docs.google.com/spreadsheets/d/1XL5vhW3sbDhbH9Cz0tuDiY8C3ctxq1tqvaCgkFb8cCA/edit?usp=sharing"",""ชัยภูมิ!I386"")"),0)</f>
        <v>0</v>
      </c>
      <c r="J491" s="198">
        <f ca="1">IFERROR(__xludf.DUMMYFUNCTION("IMPORTRANGE(""https://docs.google.com/spreadsheets/d/1XL5vhW3sbDhbH9Cz0tuDiY8C3ctxq1tqvaCgkFb8cCA/edit?usp=sharing"",""ชัยภูมิ!J386"")"),0)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IFERROR(__xludf.DUMMYFUNCTION("IMPORTRANGE(""https://docs.google.com/spreadsheets/d/1XL5vhW3sbDhbH9Cz0tuDiY8C3ctxq1tqvaCgkFb8cCA/edit?usp=sharing"",""ชัยภูมิ!I387"")"),0)</f>
        <v>0</v>
      </c>
      <c r="J492" s="198">
        <f ca="1">IFERROR(__xludf.DUMMYFUNCTION("IMPORTRANGE(""https://docs.google.com/spreadsheets/d/1XL5vhW3sbDhbH9Cz0tuDiY8C3ctxq1tqvaCgkFb8cCA/edit?usp=sharing"",""ชัยภูมิ!J387"")"),0)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IFERROR(__xludf.DUMMYFUNCTION("IMPORTRANGE(""https://docs.google.com/spreadsheets/d/1XL5vhW3sbDhbH9Cz0tuDiY8C3ctxq1tqvaCgkFb8cCA/edit?usp=sharing"",""ชัยภูมิ!I388"")"),0)</f>
        <v>0</v>
      </c>
      <c r="J493" s="198">
        <f ca="1">IFERROR(__xludf.DUMMYFUNCTION("IMPORTRANGE(""https://docs.google.com/spreadsheets/d/1XL5vhW3sbDhbH9Cz0tuDiY8C3ctxq1tqvaCgkFb8cCA/edit?usp=sharing"",""ชัยภูมิ!J388"")"),0)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IFERROR(__xludf.DUMMYFUNCTION("IMPORTRANGE(""https://docs.google.com/spreadsheets/d/1XL5vhW3sbDhbH9Cz0tuDiY8C3ctxq1tqvaCgkFb8cCA/edit?usp=sharing"",""ชัยภูมิ!I389"")"),0)</f>
        <v>0</v>
      </c>
      <c r="J494" s="444">
        <f ca="1">IFERROR(__xludf.DUMMYFUNCTION("IMPORTRANGE(""https://docs.google.com/spreadsheets/d/1XL5vhW3sbDhbH9Cz0tuDiY8C3ctxq1tqvaCgkFb8cCA/edit?usp=sharing"",""ชัยภูมิ!J389"")"),0)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IFERROR(__xludf.DUMMYFUNCTION("IMPORTRANGE(""https://docs.google.com/spreadsheets/d/1XL5vhW3sbDhbH9Cz0tuDiY8C3ctxq1tqvaCgkFb8cCA/edit?usp=sharing"",""ชัยภูมิ!I390"")"),0)</f>
        <v>0</v>
      </c>
      <c r="J495" s="444">
        <f ca="1">IFERROR(__xludf.DUMMYFUNCTION("IMPORTRANGE(""https://docs.google.com/spreadsheets/d/1XL5vhW3sbDhbH9Cz0tuDiY8C3ctxq1tqvaCgkFb8cCA/edit?usp=sharing"",""ชัยภูมิ!J390"")"),0)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IFERROR(__xludf.DUMMYFUNCTION("IMPORTRANGE(""https://docs.google.com/spreadsheets/d/1XL5vhW3sbDhbH9Cz0tuDiY8C3ctxq1tqvaCgkFb8cCA/edit?usp=sharing"",""ชัยภูมิ!I391"")"),0)</f>
        <v>0</v>
      </c>
      <c r="J496" s="444">
        <f ca="1">IFERROR(__xludf.DUMMYFUNCTION("IMPORTRANGE(""https://docs.google.com/spreadsheets/d/1XL5vhW3sbDhbH9Cz0tuDiY8C3ctxq1tqvaCgkFb8cCA/edit?usp=sharing"",""ชัยภูมิ!J391"")"),0)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IFERROR(__xludf.DUMMYFUNCTION("IMPORTRANGE(""https://docs.google.com/spreadsheets/d/1XL5vhW3sbDhbH9Cz0tuDiY8C3ctxq1tqvaCgkFb8cCA/edit?usp=sharing"",""ชัยภูมิ!I392"")"),1130)</f>
        <v>1130</v>
      </c>
      <c r="J497" s="451">
        <f ca="1">IFERROR(__xludf.DUMMYFUNCTION("IMPORTRANGE(""https://docs.google.com/spreadsheets/d/1XL5vhW3sbDhbH9Cz0tuDiY8C3ctxq1tqvaCgkFb8cCA/edit?usp=sharing"",""ชัยภูมิ!J392"")"),0)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IFERROR(__xludf.DUMMYFUNCTION("IMPORTRANGE(""https://docs.google.com/spreadsheets/d/1XL5vhW3sbDhbH9Cz0tuDiY8C3ctxq1tqvaCgkFb8cCA/edit?usp=sharing"",""ชัยภูมิ!I393"")"),1130)</f>
        <v>1130</v>
      </c>
      <c r="J498" s="428">
        <f ca="1">IFERROR(__xludf.DUMMYFUNCTION("IMPORTRANGE(""https://docs.google.com/spreadsheets/d/1XL5vhW3sbDhbH9Cz0tuDiY8C3ctxq1tqvaCgkFb8cCA/edit?usp=sharing"",""ชัยภูมิ!J393"")"),0)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IFERROR(__xludf.DUMMYFUNCTION("IMPORTRANGE(""https://docs.google.com/spreadsheets/d/1XL5vhW3sbDhbH9Cz0tuDiY8C3ctxq1tqvaCgkFb8cCA/edit?usp=sharing"",""ชัยภูมิ!I394"")"),161)</f>
        <v>161</v>
      </c>
      <c r="J499" s="428">
        <f ca="1">IFERROR(__xludf.DUMMYFUNCTION("IMPORTRANGE(""https://docs.google.com/spreadsheets/d/1XL5vhW3sbDhbH9Cz0tuDiY8C3ctxq1tqvaCgkFb8cCA/edit?usp=sharing"",""ชัยภูมิ!J394"")"),0)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IFERROR(__xludf.DUMMYFUNCTION("IMPORTRANGE(""https://docs.google.com/spreadsheets/d/1XL5vhW3sbDhbH9Cz0tuDiY8C3ctxq1tqvaCgkFb8cCA/edit?usp=sharing"",""ชัยภูมิ!I395"")"),0)</f>
        <v>0</v>
      </c>
      <c r="J500" s="170">
        <f ca="1">IFERROR(__xludf.DUMMYFUNCTION("IMPORTRANGE(""https://docs.google.com/spreadsheets/d/1XL5vhW3sbDhbH9Cz0tuDiY8C3ctxq1tqvaCgkFb8cCA/edit?usp=sharing"",""ชัยภูมิ!J395"")"),0)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IFERROR(__xludf.DUMMYFUNCTION("IMPORTRANGE(""https://docs.google.com/spreadsheets/d/1XL5vhW3sbDhbH9Cz0tuDiY8C3ctxq1tqvaCgkFb8cCA/edit?usp=sharing"",""ชัยภูมิ!I396"")"),0)</f>
        <v>0</v>
      </c>
      <c r="J501" s="170">
        <f ca="1">IFERROR(__xludf.DUMMYFUNCTION("IMPORTRANGE(""https://docs.google.com/spreadsheets/d/1XL5vhW3sbDhbH9Cz0tuDiY8C3ctxq1tqvaCgkFb8cCA/edit?usp=sharing"",""ชัยภูมิ!J396"")"),0)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IFERROR(__xludf.DUMMYFUNCTION("IMPORTRANGE(""https://docs.google.com/spreadsheets/d/1XL5vhW3sbDhbH9Cz0tuDiY8C3ctxq1tqvaCgkFb8cCA/edit?usp=sharing"",""ชัยภูมิ!I397"")"),0)</f>
        <v>0</v>
      </c>
      <c r="J502" s="198">
        <f ca="1">IFERROR(__xludf.DUMMYFUNCTION("IMPORTRANGE(""https://docs.google.com/spreadsheets/d/1XL5vhW3sbDhbH9Cz0tuDiY8C3ctxq1tqvaCgkFb8cCA/edit?usp=sharing"",""ชัยภูมิ!J397"")"),0)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IFERROR(__xludf.DUMMYFUNCTION("IMPORTRANGE(""https://docs.google.com/spreadsheets/d/1XL5vhW3sbDhbH9Cz0tuDiY8C3ctxq1tqvaCgkFb8cCA/edit?usp=sharing"",""ชัยภูมิ!I398"")"),0)</f>
        <v>0</v>
      </c>
      <c r="J503" s="207">
        <f ca="1">IFERROR(__xludf.DUMMYFUNCTION("IMPORTRANGE(""https://docs.google.com/spreadsheets/d/1XL5vhW3sbDhbH9Cz0tuDiY8C3ctxq1tqvaCgkFb8cCA/edit?usp=sharing"",""ชัยภูมิ!J398"")"),0)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IFERROR(__xludf.DUMMYFUNCTION("IMPORTRANGE(""https://docs.google.com/spreadsheets/d/1XL5vhW3sbDhbH9Cz0tuDiY8C3ctxq1tqvaCgkFb8cCA/edit?usp=sharing"",""ชัยภูมิ!I399"")"),0)</f>
        <v>0</v>
      </c>
      <c r="J504" s="198">
        <f ca="1">IFERROR(__xludf.DUMMYFUNCTION("IMPORTRANGE(""https://docs.google.com/spreadsheets/d/1XL5vhW3sbDhbH9Cz0tuDiY8C3ctxq1tqvaCgkFb8cCA/edit?usp=sharing"",""ชัยภูมิ!J399"")"),0)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IFERROR(__xludf.DUMMYFUNCTION("IMPORTRANGE(""https://docs.google.com/spreadsheets/d/1XL5vhW3sbDhbH9Cz0tuDiY8C3ctxq1tqvaCgkFb8cCA/edit?usp=sharing"",""ชัยภูมิ!I400"")"),0)</f>
        <v>0</v>
      </c>
      <c r="J505" s="207">
        <f ca="1">IFERROR(__xludf.DUMMYFUNCTION("IMPORTRANGE(""https://docs.google.com/spreadsheets/d/1XL5vhW3sbDhbH9Cz0tuDiY8C3ctxq1tqvaCgkFb8cCA/edit?usp=sharing"",""ชัยภูมิ!J400"")"),0)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IFERROR(__xludf.DUMMYFUNCTION("IMPORTRANGE(""https://docs.google.com/spreadsheets/d/1XL5vhW3sbDhbH9Cz0tuDiY8C3ctxq1tqvaCgkFb8cCA/edit?usp=sharing"",""ชัยภูมิ!I401"")"),0)</f>
        <v>0</v>
      </c>
      <c r="J506" s="198">
        <f ca="1">IFERROR(__xludf.DUMMYFUNCTION("IMPORTRANGE(""https://docs.google.com/spreadsheets/d/1XL5vhW3sbDhbH9Cz0tuDiY8C3ctxq1tqvaCgkFb8cCA/edit?usp=sharing"",""ชัยภูมิ!J401"")"),0)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IFERROR(__xludf.DUMMYFUNCTION("IMPORTRANGE(""https://docs.google.com/spreadsheets/d/1XL5vhW3sbDhbH9Cz0tuDiY8C3ctxq1tqvaCgkFb8cCA/edit?usp=sharing"",""ชัยภูมิ!I402"")"),0)</f>
        <v>0</v>
      </c>
      <c r="J507" s="207">
        <f ca="1">IFERROR(__xludf.DUMMYFUNCTION("IMPORTRANGE(""https://docs.google.com/spreadsheets/d/1XL5vhW3sbDhbH9Cz0tuDiY8C3ctxq1tqvaCgkFb8cCA/edit?usp=sharing"",""ชัยภูมิ!J402"")"),0)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IFERROR(__xludf.DUMMYFUNCTION("IMPORTRANGE(""https://docs.google.com/spreadsheets/d/1XL5vhW3sbDhbH9Cz0tuDiY8C3ctxq1tqvaCgkFb8cCA/edit?usp=sharing"",""ชัยภูมิ!I403"")"),0)</f>
        <v>0</v>
      </c>
      <c r="J508" s="170">
        <f ca="1">IFERROR(__xludf.DUMMYFUNCTION("IMPORTRANGE(""https://docs.google.com/spreadsheets/d/1XL5vhW3sbDhbH9Cz0tuDiY8C3ctxq1tqvaCgkFb8cCA/edit?usp=sharing"",""ชัยภูมิ!J403"")"),0)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IFERROR(__xludf.DUMMYFUNCTION("IMPORTRANGE(""https://docs.google.com/spreadsheets/d/1XL5vhW3sbDhbH9Cz0tuDiY8C3ctxq1tqvaCgkFb8cCA/edit?usp=sharing"",""ชัยภูมิ!I404"")"),0)</f>
        <v>0</v>
      </c>
      <c r="J509" s="170">
        <f ca="1">IFERROR(__xludf.DUMMYFUNCTION("IMPORTRANGE(""https://docs.google.com/spreadsheets/d/1XL5vhW3sbDhbH9Cz0tuDiY8C3ctxq1tqvaCgkFb8cCA/edit?usp=sharing"",""ชัยภูมิ!J404"")"),0)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IFERROR(__xludf.DUMMYFUNCTION("IMPORTRANGE(""https://docs.google.com/spreadsheets/d/1XL5vhW3sbDhbH9Cz0tuDiY8C3ctxq1tqvaCgkFb8cCA/edit?usp=sharing"",""ชัยภูมิ!I405"")"),0)</f>
        <v>0</v>
      </c>
      <c r="J510" s="207">
        <f ca="1">IFERROR(__xludf.DUMMYFUNCTION("IMPORTRANGE(""https://docs.google.com/spreadsheets/d/1XL5vhW3sbDhbH9Cz0tuDiY8C3ctxq1tqvaCgkFb8cCA/edit?usp=sharing"",""ชัยภูมิ!J405"")"),0)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IFERROR(__xludf.DUMMYFUNCTION("IMPORTRANGE(""https://docs.google.com/spreadsheets/d/1XL5vhW3sbDhbH9Cz0tuDiY8C3ctxq1tqvaCgkFb8cCA/edit?usp=sharing"",""ชัยภูมิ!I406"")"),0)</f>
        <v>0</v>
      </c>
      <c r="J511" s="207">
        <f ca="1">IFERROR(__xludf.DUMMYFUNCTION("IMPORTRANGE(""https://docs.google.com/spreadsheets/d/1XL5vhW3sbDhbH9Cz0tuDiY8C3ctxq1tqvaCgkFb8cCA/edit?usp=sharing"",""ชัยภูมิ!J406"")"),0)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IFERROR(__xludf.DUMMYFUNCTION("IMPORTRANGE(""https://docs.google.com/spreadsheets/d/1XL5vhW3sbDhbH9Cz0tuDiY8C3ctxq1tqvaCgkFb8cCA/edit?usp=sharing"",""ชัยภูมิ!I407"")"),0)</f>
        <v>0</v>
      </c>
      <c r="J512" s="207">
        <f ca="1">IFERROR(__xludf.DUMMYFUNCTION("IMPORTRANGE(""https://docs.google.com/spreadsheets/d/1XL5vhW3sbDhbH9Cz0tuDiY8C3ctxq1tqvaCgkFb8cCA/edit?usp=sharing"",""ชัยภูมิ!J407"")"),0)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IFERROR(__xludf.DUMMYFUNCTION("IMPORTRANGE(""https://docs.google.com/spreadsheets/d/1XL5vhW3sbDhbH9Cz0tuDiY8C3ctxq1tqvaCgkFb8cCA/edit?usp=sharing"",""ชัยภูมิ!I408"")"),0)</f>
        <v>0</v>
      </c>
      <c r="J513" s="207">
        <f ca="1">IFERROR(__xludf.DUMMYFUNCTION("IMPORTRANGE(""https://docs.google.com/spreadsheets/d/1XL5vhW3sbDhbH9Cz0tuDiY8C3ctxq1tqvaCgkFb8cCA/edit?usp=sharing"",""ชัยภูมิ!J408"")"),0)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IFERROR(__xludf.DUMMYFUNCTION("IMPORTRANGE(""https://docs.google.com/spreadsheets/d/1XL5vhW3sbDhbH9Cz0tuDiY8C3ctxq1tqvaCgkFb8cCA/edit?usp=sharing"",""ชัยภูมิ!I409"")"),0)</f>
        <v>0</v>
      </c>
      <c r="J514" s="207">
        <f ca="1">IFERROR(__xludf.DUMMYFUNCTION("IMPORTRANGE(""https://docs.google.com/spreadsheets/d/1XL5vhW3sbDhbH9Cz0tuDiY8C3ctxq1tqvaCgkFb8cCA/edit?usp=sharing"",""ชัยภูมิ!J409"")"),0)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IFERROR(__xludf.DUMMYFUNCTION("IMPORTRANGE(""https://docs.google.com/spreadsheets/d/1XL5vhW3sbDhbH9Cz0tuDiY8C3ctxq1tqvaCgkFb8cCA/edit?usp=sharing"",""ชัยภูมิ!I410"")"),0)</f>
        <v>0</v>
      </c>
      <c r="J515" s="207">
        <f ca="1">IFERROR(__xludf.DUMMYFUNCTION("IMPORTRANGE(""https://docs.google.com/spreadsheets/d/1XL5vhW3sbDhbH9Cz0tuDiY8C3ctxq1tqvaCgkFb8cCA/edit?usp=sharing"",""ชัยภูมิ!J410"")"),0)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IFERROR(__xludf.DUMMYFUNCTION("IMPORTRANGE(""https://docs.google.com/spreadsheets/d/1XL5vhW3sbDhbH9Cz0tuDiY8C3ctxq1tqvaCgkFb8cCA/edit?usp=sharing"",""ชัยภูมิ!I411"")"),0)</f>
        <v>0</v>
      </c>
      <c r="J516" s="276">
        <f ca="1">IFERROR(__xludf.DUMMYFUNCTION("IMPORTRANGE(""https://docs.google.com/spreadsheets/d/1XL5vhW3sbDhbH9Cz0tuDiY8C3ctxq1tqvaCgkFb8cCA/edit?usp=sharing"",""ชัยภูมิ!J411"")"),0)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IFERROR(__xludf.DUMMYFUNCTION("IMPORTRANGE(""https://docs.google.com/spreadsheets/d/1XL5vhW3sbDhbH9Cz0tuDiY8C3ctxq1tqvaCgkFb8cCA/edit?usp=sharing"",""ชัยภูมิ!I412"")"),0)</f>
        <v>0</v>
      </c>
      <c r="J517" s="292">
        <f ca="1">IFERROR(__xludf.DUMMYFUNCTION("IMPORTRANGE(""https://docs.google.com/spreadsheets/d/1XL5vhW3sbDhbH9Cz0tuDiY8C3ctxq1tqvaCgkFb8cCA/edit?usp=sharing"",""ชัยภูมิ!J412"")"),0)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IFERROR(__xludf.DUMMYFUNCTION("IMPORTRANGE(""https://docs.google.com/spreadsheets/d/1XL5vhW3sbDhbH9Cz0tuDiY8C3ctxq1tqvaCgkFb8cCA/edit?usp=sharing"",""ชัยภูมิ!I413"")"),0)</f>
        <v>0</v>
      </c>
      <c r="J518" s="292">
        <f ca="1">IFERROR(__xludf.DUMMYFUNCTION("IMPORTRANGE(""https://docs.google.com/spreadsheets/d/1XL5vhW3sbDhbH9Cz0tuDiY8C3ctxq1tqvaCgkFb8cCA/edit?usp=sharing"",""ชัยภูมิ!J413"")"),0)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IFERROR(__xludf.DUMMYFUNCTION("IMPORTRANGE(""https://docs.google.com/spreadsheets/d/1XL5vhW3sbDhbH9Cz0tuDiY8C3ctxq1tqvaCgkFb8cCA/edit?usp=sharing"",""ชัยภูมิ!I414"")"),0)</f>
        <v>0</v>
      </c>
      <c r="J519" s="197">
        <f ca="1">IFERROR(__xludf.DUMMYFUNCTION("IMPORTRANGE(""https://docs.google.com/spreadsheets/d/1XL5vhW3sbDhbH9Cz0tuDiY8C3ctxq1tqvaCgkFb8cCA/edit?usp=sharing"",""ชัยภูมิ!J414"")"),0)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IFERROR(__xludf.DUMMYFUNCTION("IMPORTRANGE(""https://docs.google.com/spreadsheets/d/1XL5vhW3sbDhbH9Cz0tuDiY8C3ctxq1tqvaCgkFb8cCA/edit?usp=sharing"",""ชัยภูมิ!I415"")"),0)</f>
        <v>0</v>
      </c>
      <c r="J520" s="197">
        <f ca="1">IFERROR(__xludf.DUMMYFUNCTION("IMPORTRANGE(""https://docs.google.com/spreadsheets/d/1XL5vhW3sbDhbH9Cz0tuDiY8C3ctxq1tqvaCgkFb8cCA/edit?usp=sharing"",""ชัยภูมิ!J415"")"),0)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IFERROR(__xludf.DUMMYFUNCTION("IMPORTRANGE(""https://docs.google.com/spreadsheets/d/1XL5vhW3sbDhbH9Cz0tuDiY8C3ctxq1tqvaCgkFb8cCA/edit?usp=sharing"",""ชัยภูมิ!I416"")"),0)</f>
        <v>0</v>
      </c>
      <c r="J521" s="197">
        <f ca="1">IFERROR(__xludf.DUMMYFUNCTION("IMPORTRANGE(""https://docs.google.com/spreadsheets/d/1XL5vhW3sbDhbH9Cz0tuDiY8C3ctxq1tqvaCgkFb8cCA/edit?usp=sharing"",""ชัยภูมิ!J416"")"),0)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IFERROR(__xludf.DUMMYFUNCTION("IMPORTRANGE(""https://docs.google.com/spreadsheets/d/1XL5vhW3sbDhbH9Cz0tuDiY8C3ctxq1tqvaCgkFb8cCA/edit?usp=sharing"",""ชัยภูมิ!I417"")"),0)</f>
        <v>0</v>
      </c>
      <c r="J522" s="197">
        <f ca="1">IFERROR(__xludf.DUMMYFUNCTION("IMPORTRANGE(""https://docs.google.com/spreadsheets/d/1XL5vhW3sbDhbH9Cz0tuDiY8C3ctxq1tqvaCgkFb8cCA/edit?usp=sharing"",""ชัยภูมิ!J417"")"),0)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IFERROR(__xludf.DUMMYFUNCTION("IMPORTRANGE(""https://docs.google.com/spreadsheets/d/1XL5vhW3sbDhbH9Cz0tuDiY8C3ctxq1tqvaCgkFb8cCA/edit?usp=sharing"",""ชัยภูมิ!I418"")"),0)</f>
        <v>0</v>
      </c>
      <c r="J523" s="197">
        <f ca="1">IFERROR(__xludf.DUMMYFUNCTION("IMPORTRANGE(""https://docs.google.com/spreadsheets/d/1XL5vhW3sbDhbH9Cz0tuDiY8C3ctxq1tqvaCgkFb8cCA/edit?usp=sharing"",""ชัยภูมิ!J418"")"),0)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IFERROR(__xludf.DUMMYFUNCTION("IMPORTRANGE(""https://docs.google.com/spreadsheets/d/1XL5vhW3sbDhbH9Cz0tuDiY8C3ctxq1tqvaCgkFb8cCA/edit?usp=sharing"",""ชัยภูมิ!I419"")"),0)</f>
        <v>0</v>
      </c>
      <c r="J524" s="197">
        <f ca="1">IFERROR(__xludf.DUMMYFUNCTION("IMPORTRANGE(""https://docs.google.com/spreadsheets/d/1XL5vhW3sbDhbH9Cz0tuDiY8C3ctxq1tqvaCgkFb8cCA/edit?usp=sharing"",""ชัยภูมิ!J419"")"),0)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IFERROR(__xludf.DUMMYFUNCTION("IMPORTRANGE(""https://docs.google.com/spreadsheets/d/1XL5vhW3sbDhbH9Cz0tuDiY8C3ctxq1tqvaCgkFb8cCA/edit?usp=sharing"",""ชัยภูมิ!I420"")"),0)</f>
        <v>0</v>
      </c>
      <c r="J525" s="292">
        <f ca="1">IFERROR(__xludf.DUMMYFUNCTION("IMPORTRANGE(""https://docs.google.com/spreadsheets/d/1XL5vhW3sbDhbH9Cz0tuDiY8C3ctxq1tqvaCgkFb8cCA/edit?usp=sharing"",""ชัยภูมิ!J420"")"),0)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IFERROR(__xludf.DUMMYFUNCTION("IMPORTRANGE(""https://docs.google.com/spreadsheets/d/1XL5vhW3sbDhbH9Cz0tuDiY8C3ctxq1tqvaCgkFb8cCA/edit?usp=sharing"",""ชัยภูมิ!I421"")"),0)</f>
        <v>0</v>
      </c>
      <c r="J526" s="292">
        <f ca="1">IFERROR(__xludf.DUMMYFUNCTION("IMPORTRANGE(""https://docs.google.com/spreadsheets/d/1XL5vhW3sbDhbH9Cz0tuDiY8C3ctxq1tqvaCgkFb8cCA/edit?usp=sharing"",""ชัยภูมิ!J421"")"),0)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IFERROR(__xludf.DUMMYFUNCTION("IMPORTRANGE(""https://docs.google.com/spreadsheets/d/1XL5vhW3sbDhbH9Cz0tuDiY8C3ctxq1tqvaCgkFb8cCA/edit?usp=sharing"",""ชัยภูมิ!I422"")"),0)</f>
        <v>0</v>
      </c>
      <c r="J527" s="207">
        <f ca="1">IFERROR(__xludf.DUMMYFUNCTION("IMPORTRANGE(""https://docs.google.com/spreadsheets/d/1XL5vhW3sbDhbH9Cz0tuDiY8C3ctxq1tqvaCgkFb8cCA/edit?usp=sharing"",""ชัยภูมิ!J422"")"),0)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IFERROR(__xludf.DUMMYFUNCTION("IMPORTRANGE(""https://docs.google.com/spreadsheets/d/1XL5vhW3sbDhbH9Cz0tuDiY8C3ctxq1tqvaCgkFb8cCA/edit?usp=sharing"",""ชัยภูมิ!I423"")"),0)</f>
        <v>0</v>
      </c>
      <c r="J528" s="207">
        <f ca="1">IFERROR(__xludf.DUMMYFUNCTION("IMPORTRANGE(""https://docs.google.com/spreadsheets/d/1XL5vhW3sbDhbH9Cz0tuDiY8C3ctxq1tqvaCgkFb8cCA/edit?usp=sharing"",""ชัยภูมิ!J423"")"),0)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IFERROR(__xludf.DUMMYFUNCTION("IMPORTRANGE(""https://docs.google.com/spreadsheets/d/1XL5vhW3sbDhbH9Cz0tuDiY8C3ctxq1tqvaCgkFb8cCA/edit?usp=sharing"",""ชัยภูมิ!I424"")"),0)</f>
        <v>0</v>
      </c>
      <c r="J529" s="207">
        <f ca="1">IFERROR(__xludf.DUMMYFUNCTION("IMPORTRANGE(""https://docs.google.com/spreadsheets/d/1XL5vhW3sbDhbH9Cz0tuDiY8C3ctxq1tqvaCgkFb8cCA/edit?usp=sharing"",""ชัยภูมิ!J424"")"),0)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IFERROR(__xludf.DUMMYFUNCTION("IMPORTRANGE(""https://docs.google.com/spreadsheets/d/1XL5vhW3sbDhbH9Cz0tuDiY8C3ctxq1tqvaCgkFb8cCA/edit?usp=sharing"",""ชัยภูมิ!I425"")"),0)</f>
        <v>0</v>
      </c>
      <c r="J530" s="207">
        <f ca="1">IFERROR(__xludf.DUMMYFUNCTION("IMPORTRANGE(""https://docs.google.com/spreadsheets/d/1XL5vhW3sbDhbH9Cz0tuDiY8C3ctxq1tqvaCgkFb8cCA/edit?usp=sharing"",""ชัยภูมิ!J425"")"),0)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IFERROR(__xludf.DUMMYFUNCTION("IMPORTRANGE(""https://docs.google.com/spreadsheets/d/1XL5vhW3sbDhbH9Cz0tuDiY8C3ctxq1tqvaCgkFb8cCA/edit?usp=sharing"",""ชัยภูมิ!I426"")"),0)</f>
        <v>0</v>
      </c>
      <c r="J531" s="207">
        <f ca="1">IFERROR(__xludf.DUMMYFUNCTION("IMPORTRANGE(""https://docs.google.com/spreadsheets/d/1XL5vhW3sbDhbH9Cz0tuDiY8C3ctxq1tqvaCgkFb8cCA/edit?usp=sharing"",""ชัยภูมิ!J426"")"),0)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IFERROR(__xludf.DUMMYFUNCTION("IMPORTRANGE(""https://docs.google.com/spreadsheets/d/1XL5vhW3sbDhbH9Cz0tuDiY8C3ctxq1tqvaCgkFb8cCA/edit?usp=sharing"",""ชัยภูมิ!I427"")"),0)</f>
        <v>0</v>
      </c>
      <c r="J532" s="474">
        <f ca="1">IFERROR(__xludf.DUMMYFUNCTION("IMPORTRANGE(""https://docs.google.com/spreadsheets/d/1XL5vhW3sbDhbH9Cz0tuDiY8C3ctxq1tqvaCgkFb8cCA/edit?usp=sharing"",""ชัยภูมิ!J427"")"),0)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IFERROR(__xludf.DUMMYFUNCTION("IMPORTRANGE(""https://docs.google.com/spreadsheets/d/1XL5vhW3sbDhbH9Cz0tuDiY8C3ctxq1tqvaCgkFb8cCA/edit?usp=sharing"",""ชัยภูมิ!I428"")"),26)</f>
        <v>26</v>
      </c>
      <c r="J533" s="418">
        <f ca="1">IFERROR(__xludf.DUMMYFUNCTION("IMPORTRANGE(""https://docs.google.com/spreadsheets/d/1XL5vhW3sbDhbH9Cz0tuDiY8C3ctxq1tqvaCgkFb8cCA/edit?usp=sharing"",""ชัยภูมิ!J428"")"),26)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IFERROR(__xludf.DUMMYFUNCTION("IMPORTRANGE(""https://docs.google.com/spreadsheets/d/1XL5vhW3sbDhbH9Cz0tuDiY8C3ctxq1tqvaCgkFb8cCA/edit?usp=sharing"",""ชัยภูมิ!L428"")"),37740)</f>
        <v>37740</v>
      </c>
      <c r="M533" s="420"/>
      <c r="N533" s="420">
        <f ca="1">IFERROR(__xludf.DUMMYFUNCTION("IMPORTRANGE(""https://docs.google.com/spreadsheets/d/1XL5vhW3sbDhbH9Cz0tuDiY8C3ctxq1tqvaCgkFb8cCA/edit?usp=sharing"",""ชัยภูมิ!M428"")"),27634)</f>
        <v>27634</v>
      </c>
      <c r="O533" s="420">
        <f t="shared" ref="O533:O537" ca="1" si="118">+IF(L533&gt;0,N533*100/L533,0)</f>
        <v>73.222045574986751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IFERROR(__xludf.DUMMYFUNCTION("IMPORTRANGE(""https://docs.google.com/spreadsheets/d/1XL5vhW3sbDhbH9Cz0tuDiY8C3ctxq1tqvaCgkFb8cCA/edit?usp=sharing"",""ชัยภูมิ!L429"")"),0)</f>
        <v>0</v>
      </c>
      <c r="M534" s="172"/>
      <c r="N534" s="178">
        <f ca="1">IFERROR(__xludf.DUMMYFUNCTION("IMPORTRANGE(""https://docs.google.com/spreadsheets/d/1XL5vhW3sbDhbH9Cz0tuDiY8C3ctxq1tqvaCgkFb8cCA/edit?usp=sharing"",""ชัยภูมิ!M429"")"),0)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IFERROR(__xludf.DUMMYFUNCTION("IMPORTRANGE(""https://docs.google.com/spreadsheets/d/1XL5vhW3sbDhbH9Cz0tuDiY8C3ctxq1tqvaCgkFb8cCA/edit?usp=sharing"",""ชัยภูมิ!L430"")"),37740)</f>
        <v>37740</v>
      </c>
      <c r="M535" s="173"/>
      <c r="N535" s="178">
        <f ca="1">IFERROR(__xludf.DUMMYFUNCTION("IMPORTRANGE(""https://docs.google.com/spreadsheets/d/1XL5vhW3sbDhbH9Cz0tuDiY8C3ctxq1tqvaCgkFb8cCA/edit?usp=sharing"",""ชัยภูมิ!M430"")"),27634)</f>
        <v>27634</v>
      </c>
      <c r="O535" s="178">
        <f t="shared" ca="1" si="118"/>
        <v>73.222045574986751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IFERROR(__xludf.DUMMYFUNCTION("IMPORTRANGE(""https://docs.google.com/spreadsheets/d/1XL5vhW3sbDhbH9Cz0tuDiY8C3ctxq1tqvaCgkFb8cCA/edit?usp=sharing"",""ชัยภูมิ!L431"")"),0)</f>
        <v>0</v>
      </c>
      <c r="M536" s="178"/>
      <c r="N536" s="178">
        <f ca="1">IFERROR(__xludf.DUMMYFUNCTION("IMPORTRANGE(""https://docs.google.com/spreadsheets/d/1XL5vhW3sbDhbH9Cz0tuDiY8C3ctxq1tqvaCgkFb8cCA/edit?usp=sharing"",""ชัยภูมิ!M431"")"),0)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IFERROR(__xludf.DUMMYFUNCTION("IMPORTRANGE(""https://docs.google.com/spreadsheets/d/1XL5vhW3sbDhbH9Cz0tuDiY8C3ctxq1tqvaCgkFb8cCA/edit?usp=sharing"",""ชัยภูมิ!L432"")"),37740)</f>
        <v>37740</v>
      </c>
      <c r="M537" s="178"/>
      <c r="N537" s="178">
        <f ca="1">IFERROR(__xludf.DUMMYFUNCTION("IMPORTRANGE(""https://docs.google.com/spreadsheets/d/1XL5vhW3sbDhbH9Cz0tuDiY8C3ctxq1tqvaCgkFb8cCA/edit?usp=sharing"",""ชัยภูมิ!M432"")"),27634)</f>
        <v>27634</v>
      </c>
      <c r="O537" s="178">
        <f t="shared" ca="1" si="118"/>
        <v>73.222045574986751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IFERROR(__xludf.DUMMYFUNCTION("IMPORTRANGE(""https://docs.google.com/spreadsheets/d/1XL5vhW3sbDhbH9Cz0tuDiY8C3ctxq1tqvaCgkFb8cCA/edit?usp=sharing"",""ชัยภูมิ!M433"")"),0)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IFERROR(__xludf.DUMMYFUNCTION("IMPORTRANGE(""https://docs.google.com/spreadsheets/d/1XL5vhW3sbDhbH9Cz0tuDiY8C3ctxq1tqvaCgkFb8cCA/edit?usp=sharing"",""ชัยภูมิ!M434"")"),18090)</f>
        <v>18090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IFERROR(__xludf.DUMMYFUNCTION("IMPORTRANGE(""https://docs.google.com/spreadsheets/d/1XL5vhW3sbDhbH9Cz0tuDiY8C3ctxq1tqvaCgkFb8cCA/edit?usp=sharing"",""ชัยภูมิ!M435"")"),0)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IFERROR(__xludf.DUMMYFUNCTION("IMPORTRANGE(""https://docs.google.com/spreadsheets/d/1XL5vhW3sbDhbH9Cz0tuDiY8C3ctxq1tqvaCgkFb8cCA/edit?usp=sharing"",""ชัยภูมิ!M436"")"),9544)</f>
        <v>9544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IFERROR(__xludf.DUMMYFUNCTION("IMPORTRANGE(""https://docs.google.com/spreadsheets/d/1XL5vhW3sbDhbH9Cz0tuDiY8C3ctxq1tqvaCgkFb8cCA/edit?usp=sharing"",""ชัยภูมิ!J438"")"),0)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IFERROR(__xludf.DUMMYFUNCTION("IMPORTRANGE(""https://docs.google.com/spreadsheets/d/1XL5vhW3sbDhbH9Cz0tuDiY8C3ctxq1tqvaCgkFb8cCA/edit?usp=sharing"",""ชัยภูมิ!J439"")"),1)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IFERROR(__xludf.DUMMYFUNCTION("IMPORTRANGE(""https://docs.google.com/spreadsheets/d/1XL5vhW3sbDhbH9Cz0tuDiY8C3ctxq1tqvaCgkFb8cCA/edit?usp=sharing"",""ชัยภูมิ!J440"")"),1)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IFERROR(__xludf.DUMMYFUNCTION("IMPORTRANGE(""https://docs.google.com/spreadsheets/d/1XL5vhW3sbDhbH9Cz0tuDiY8C3ctxq1tqvaCgkFb8cCA/edit?usp=sharing"",""ชัยภูมิ!J441"")"),1)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IFERROR(__xludf.DUMMYFUNCTION("IMPORTRANGE(""https://docs.google.com/spreadsheets/d/1XL5vhW3sbDhbH9Cz0tuDiY8C3ctxq1tqvaCgkFb8cCA/edit?usp=sharing"",""ชัยภูมิ!I442"")"),26)</f>
        <v>26</v>
      </c>
      <c r="J547" s="198">
        <f ca="1">IFERROR(__xludf.DUMMYFUNCTION("IMPORTRANGE(""https://docs.google.com/spreadsheets/d/1XL5vhW3sbDhbH9Cz0tuDiY8C3ctxq1tqvaCgkFb8cCA/edit?usp=sharing"",""ชัยภูมิ!J442"")"),26)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IFERROR(__xludf.DUMMYFUNCTION("IMPORTRANGE(""https://docs.google.com/spreadsheets/d/1XL5vhW3sbDhbH9Cz0tuDiY8C3ctxq1tqvaCgkFb8cCA/edit?usp=sharing"",""ชัยภูมิ!J166"")"),0)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IFERROR(__xludf.DUMMYFUNCTION("IMPORTRANGE(""https://docs.google.com/spreadsheets/d/1XL5vhW3sbDhbH9Cz0tuDiY8C3ctxq1tqvaCgkFb8cCA/edit?usp=sharing"",""ชัยภูมิ!J444"")"),0)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IFERROR(__xludf.DUMMYFUNCTION("IMPORTRANGE(""https://docs.google.com/spreadsheets/d/1XL5vhW3sbDhbH9Cz0tuDiY8C3ctxq1tqvaCgkFb8cCA/edit?usp=sharing"",""ชัยภูมิ!J445"")"),0)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IFERROR(__xludf.DUMMYFUNCTION("IMPORTRANGE(""https://docs.google.com/spreadsheets/d/1XL5vhW3sbDhbH9Cz0tuDiY8C3ctxq1tqvaCgkFb8cCA/edit?usp=sharing"",""ชัยภูมิ!I446"")"),0)</f>
        <v>0</v>
      </c>
      <c r="J551" s="418">
        <f ca="1">IFERROR(__xludf.DUMMYFUNCTION("IMPORTRANGE(""https://docs.google.com/spreadsheets/d/1XL5vhW3sbDhbH9Cz0tuDiY8C3ctxq1tqvaCgkFb8cCA/edit?usp=sharing"",""ชัยภูมิ!J446"")"),0)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IFERROR(__xludf.DUMMYFUNCTION("IMPORTRANGE(""https://docs.google.com/spreadsheets/d/1XL5vhW3sbDhbH9Cz0tuDiY8C3ctxq1tqvaCgkFb8cCA/edit?usp=sharing"",""ชัยภูมิ!L446"")"),0)</f>
        <v>0</v>
      </c>
      <c r="M551" s="420"/>
      <c r="N551" s="420">
        <f ca="1">IFERROR(__xludf.DUMMYFUNCTION("IMPORTRANGE(""https://docs.google.com/spreadsheets/d/1XL5vhW3sbDhbH9Cz0tuDiY8C3ctxq1tqvaCgkFb8cCA/edit?usp=sharing"",""ชัยภูมิ!M446"")"),0)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IFERROR(__xludf.DUMMYFUNCTION("IMPORTRANGE(""https://docs.google.com/spreadsheets/d/1XL5vhW3sbDhbH9Cz0tuDiY8C3ctxq1tqvaCgkFb8cCA/edit?usp=sharing"",""ชัยภูมิ!L447"")"),0)</f>
        <v>0</v>
      </c>
      <c r="M552" s="172"/>
      <c r="N552" s="178">
        <f ca="1">IFERROR(__xludf.DUMMYFUNCTION("IMPORTRANGE(""https://docs.google.com/spreadsheets/d/1XL5vhW3sbDhbH9Cz0tuDiY8C3ctxq1tqvaCgkFb8cCA/edit?usp=sharing"",""ชัยภูมิ!M447"")"),0)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IFERROR(__xludf.DUMMYFUNCTION("IMPORTRANGE(""https://docs.google.com/spreadsheets/d/1XL5vhW3sbDhbH9Cz0tuDiY8C3ctxq1tqvaCgkFb8cCA/edit?usp=sharing"",""ชัยภูมิ!L448"")"),0)</f>
        <v>0</v>
      </c>
      <c r="M553" s="173"/>
      <c r="N553" s="178">
        <f ca="1">IFERROR(__xludf.DUMMYFUNCTION("IMPORTRANGE(""https://docs.google.com/spreadsheets/d/1XL5vhW3sbDhbH9Cz0tuDiY8C3ctxq1tqvaCgkFb8cCA/edit?usp=sharing"",""ชัยภูมิ!M448"")"),0)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IFERROR(__xludf.DUMMYFUNCTION("IMPORTRANGE(""https://docs.google.com/spreadsheets/d/1XL5vhW3sbDhbH9Cz0tuDiY8C3ctxq1tqvaCgkFb8cCA/edit?usp=sharing"",""ชัยภูมิ!L449"")"),0)</f>
        <v>0</v>
      </c>
      <c r="M554" s="178"/>
      <c r="N554" s="178">
        <f ca="1">IFERROR(__xludf.DUMMYFUNCTION("IMPORTRANGE(""https://docs.google.com/spreadsheets/d/1XL5vhW3sbDhbH9Cz0tuDiY8C3ctxq1tqvaCgkFb8cCA/edit?usp=sharing"",""ชัยภูมิ!M449"")"),0)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IFERROR(__xludf.DUMMYFUNCTION("IMPORTRANGE(""https://docs.google.com/spreadsheets/d/1XL5vhW3sbDhbH9Cz0tuDiY8C3ctxq1tqvaCgkFb8cCA/edit?usp=sharing"",""ชัยภูมิ!L450"")"),0)</f>
        <v>0</v>
      </c>
      <c r="M555" s="178"/>
      <c r="N555" s="178">
        <f ca="1">IFERROR(__xludf.DUMMYFUNCTION("IMPORTRANGE(""https://docs.google.com/spreadsheets/d/1XL5vhW3sbDhbH9Cz0tuDiY8C3ctxq1tqvaCgkFb8cCA/edit?usp=sharing"",""ชัยภูมิ!M450"")"),0)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IFERROR(__xludf.DUMMYFUNCTION("IMPORTRANGE(""https://docs.google.com/spreadsheets/d/1XL5vhW3sbDhbH9Cz0tuDiY8C3ctxq1tqvaCgkFb8cCA/edit?usp=sharing"",""ชัยภูมิ!M451"")"),0)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IFERROR(__xludf.DUMMYFUNCTION("IMPORTRANGE(""https://docs.google.com/spreadsheets/d/1XL5vhW3sbDhbH9Cz0tuDiY8C3ctxq1tqvaCgkFb8cCA/edit?usp=sharing"",""ชัยภูมิ!M452"")"),0)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IFERROR(__xludf.DUMMYFUNCTION("IMPORTRANGE(""https://docs.google.com/spreadsheets/d/1XL5vhW3sbDhbH9Cz0tuDiY8C3ctxq1tqvaCgkFb8cCA/edit?usp=sharing"",""ชัยภูมิ!M453"")"),0)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IFERROR(__xludf.DUMMYFUNCTION("IMPORTRANGE(""https://docs.google.com/spreadsheets/d/1XL5vhW3sbDhbH9Cz0tuDiY8C3ctxq1tqvaCgkFb8cCA/edit?usp=sharing"",""ชัยภูมิ!M454"")"),0)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IFERROR(__xludf.DUMMYFUNCTION("IMPORTRANGE(""https://docs.google.com/spreadsheets/d/1XL5vhW3sbDhbH9Cz0tuDiY8C3ctxq1tqvaCgkFb8cCA/edit?usp=sharing"",""ชัยภูมิ!I455"")"),0)</f>
        <v>0</v>
      </c>
      <c r="J560" s="170">
        <f ca="1">IFERROR(__xludf.DUMMYFUNCTION("IMPORTRANGE(""https://docs.google.com/spreadsheets/d/1XL5vhW3sbDhbH9Cz0tuDiY8C3ctxq1tqvaCgkFb8cCA/edit?usp=sharing"",""ชัยภูมิ!J455"")"),0)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IFERROR(__xludf.DUMMYFUNCTION("IMPORTRANGE(""https://docs.google.com/spreadsheets/d/1XL5vhW3sbDhbH9Cz0tuDiY8C3ctxq1tqvaCgkFb8cCA/edit?usp=sharing"",""ชัยภูมิ!I456"")"),0)</f>
        <v>0</v>
      </c>
      <c r="J561" s="213">
        <f ca="1">IFERROR(__xludf.DUMMYFUNCTION("IMPORTRANGE(""https://docs.google.com/spreadsheets/d/1XL5vhW3sbDhbH9Cz0tuDiY8C3ctxq1tqvaCgkFb8cCA/edit?usp=sharing"",""ชัยภูมิ!J456"")"),0)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IFERROR(__xludf.DUMMYFUNCTION("IMPORTRANGE(""https://docs.google.com/spreadsheets/d/1XL5vhW3sbDhbH9Cz0tuDiY8C3ctxq1tqvaCgkFb8cCA/edit?usp=sharing"",""ชัยภูมิ!J457"")"),"")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IFERROR(__xludf.DUMMYFUNCTION("IMPORTRANGE(""https://docs.google.com/spreadsheets/d/1XL5vhW3sbDhbH9Cz0tuDiY8C3ctxq1tqvaCgkFb8cCA/edit?usp=sharing"",""ชัยภูมิ!J458"")"),"")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IFERROR(__xludf.DUMMYFUNCTION("IMPORTRANGE(""https://docs.google.com/spreadsheets/d/1XL5vhW3sbDhbH9Cz0tuDiY8C3ctxq1tqvaCgkFb8cCA/edit?usp=sharing"",""ชัยภูมิ!I459"")"),4600)</f>
        <v>4600</v>
      </c>
      <c r="J564" s="379">
        <f ca="1">IFERROR(__xludf.DUMMYFUNCTION("IMPORTRANGE(""https://docs.google.com/spreadsheets/d/1XL5vhW3sbDhbH9Cz0tuDiY8C3ctxq1tqvaCgkFb8cCA/edit?usp=sharing"",""ชัยภูมิ!J459"")"),2343)</f>
        <v>2343</v>
      </c>
      <c r="K564" s="380">
        <f t="shared" ca="1" si="121"/>
        <v>50.934782608695649</v>
      </c>
      <c r="L564" s="381">
        <f ca="1">IFERROR(__xludf.DUMMYFUNCTION("IMPORTRANGE(""https://docs.google.com/spreadsheets/d/1XL5vhW3sbDhbH9Cz0tuDiY8C3ctxq1tqvaCgkFb8cCA/edit?usp=sharing"",""ชัยภูมิ!L459"")"),172800)</f>
        <v>172800</v>
      </c>
      <c r="M564" s="381"/>
      <c r="N564" s="381">
        <f ca="1">IFERROR(__xludf.DUMMYFUNCTION("IMPORTRANGE(""https://docs.google.com/spreadsheets/d/1XL5vhW3sbDhbH9Cz0tuDiY8C3ctxq1tqvaCgkFb8cCA/edit?usp=sharing"",""ชัยภูมิ!M459"")"),21318)</f>
        <v>21318</v>
      </c>
      <c r="O564" s="381">
        <f t="shared" ref="O564:O568" ca="1" si="122">+IF(L564&gt;0,N564*100/L564,0)</f>
        <v>12.336805555555555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IFERROR(__xludf.DUMMYFUNCTION("IMPORTRANGE(""https://docs.google.com/spreadsheets/d/1XL5vhW3sbDhbH9Cz0tuDiY8C3ctxq1tqvaCgkFb8cCA/edit?usp=sharing"",""ชัยภูมิ!L460"")"),0)</f>
        <v>0</v>
      </c>
      <c r="M565" s="172"/>
      <c r="N565" s="178">
        <f ca="1">IFERROR(__xludf.DUMMYFUNCTION("IMPORTRANGE(""https://docs.google.com/spreadsheets/d/1XL5vhW3sbDhbH9Cz0tuDiY8C3ctxq1tqvaCgkFb8cCA/edit?usp=sharing"",""ชัยภูมิ!M460"")"),0)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IFERROR(__xludf.DUMMYFUNCTION("IMPORTRANGE(""https://docs.google.com/spreadsheets/d/1XL5vhW3sbDhbH9Cz0tuDiY8C3ctxq1tqvaCgkFb8cCA/edit?usp=sharing"",""ชัยภูมิ!L461"")"),172800)</f>
        <v>172800</v>
      </c>
      <c r="M566" s="173"/>
      <c r="N566" s="178">
        <f ca="1">IFERROR(__xludf.DUMMYFUNCTION("IMPORTRANGE(""https://docs.google.com/spreadsheets/d/1XL5vhW3sbDhbH9Cz0tuDiY8C3ctxq1tqvaCgkFb8cCA/edit?usp=sharing"",""ชัยภูมิ!M461"")"),21318)</f>
        <v>21318</v>
      </c>
      <c r="O566" s="178">
        <f t="shared" ca="1" si="122"/>
        <v>12.336805555555555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IFERROR(__xludf.DUMMYFUNCTION("IMPORTRANGE(""https://docs.google.com/spreadsheets/d/1XL5vhW3sbDhbH9Cz0tuDiY8C3ctxq1tqvaCgkFb8cCA/edit?usp=sharing"",""ชัยภูมิ!L462"")"),0)</f>
        <v>0</v>
      </c>
      <c r="M567" s="178"/>
      <c r="N567" s="178">
        <f ca="1">IFERROR(__xludf.DUMMYFUNCTION("IMPORTRANGE(""https://docs.google.com/spreadsheets/d/1XL5vhW3sbDhbH9Cz0tuDiY8C3ctxq1tqvaCgkFb8cCA/edit?usp=sharing"",""ชัยภูมิ!M462"")"),0)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IFERROR(__xludf.DUMMYFUNCTION("IMPORTRANGE(""https://docs.google.com/spreadsheets/d/1XL5vhW3sbDhbH9Cz0tuDiY8C3ctxq1tqvaCgkFb8cCA/edit?usp=sharing"",""ชัยภูมิ!L463"")"),172800)</f>
        <v>172800</v>
      </c>
      <c r="M568" s="178"/>
      <c r="N568" s="178">
        <f ca="1">IFERROR(__xludf.DUMMYFUNCTION("IMPORTRANGE(""https://docs.google.com/spreadsheets/d/1XL5vhW3sbDhbH9Cz0tuDiY8C3ctxq1tqvaCgkFb8cCA/edit?usp=sharing"",""ชัยภูมิ!M463"")"),21318)</f>
        <v>21318</v>
      </c>
      <c r="O568" s="178">
        <f t="shared" ca="1" si="122"/>
        <v>12.336805555555555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IFERROR(__xludf.DUMMYFUNCTION("IMPORTRANGE(""https://docs.google.com/spreadsheets/d/1XL5vhW3sbDhbH9Cz0tuDiY8C3ctxq1tqvaCgkFb8cCA/edit?usp=sharing"",""ชัยภูมิ!M464"")"),0)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IFERROR(__xludf.DUMMYFUNCTION("IMPORTRANGE(""https://docs.google.com/spreadsheets/d/1XL5vhW3sbDhbH9Cz0tuDiY8C3ctxq1tqvaCgkFb8cCA/edit?usp=sharing"",""ชัยภูมิ!M465"")"),0)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IFERROR(__xludf.DUMMYFUNCTION("IMPORTRANGE(""https://docs.google.com/spreadsheets/d/1XL5vhW3sbDhbH9Cz0tuDiY8C3ctxq1tqvaCgkFb8cCA/edit?usp=sharing"",""ชัยภูมิ!M466"")"),11000)</f>
        <v>11000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IFERROR(__xludf.DUMMYFUNCTION("IMPORTRANGE(""https://docs.google.com/spreadsheets/d/1XL5vhW3sbDhbH9Cz0tuDiY8C3ctxq1tqvaCgkFb8cCA/edit?usp=sharing"",""ชัยภูมิ!M467"")"),10318)</f>
        <v>10318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IFERROR(__xludf.DUMMYFUNCTION("IMPORTRANGE(""https://docs.google.com/spreadsheets/d/1XL5vhW3sbDhbH9Cz0tuDiY8C3ctxq1tqvaCgkFb8cCA/edit?usp=sharing"",""ชัยภูมิ!I468"")"),4600)</f>
        <v>4600</v>
      </c>
      <c r="J573" s="428">
        <f ca="1">IFERROR(__xludf.DUMMYFUNCTION("IMPORTRANGE(""https://docs.google.com/spreadsheets/d/1XL5vhW3sbDhbH9Cz0tuDiY8C3ctxq1tqvaCgkFb8cCA/edit?usp=sharing"",""ชัยภูมิ!J468"")"),2343)</f>
        <v>2343</v>
      </c>
      <c r="K573" s="211">
        <f ca="1">IF(I573&gt;0,J573*100/I573,0)</f>
        <v>50.934782608695649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IFERROR(__xludf.DUMMYFUNCTION("IMPORTRANGE(""https://docs.google.com/spreadsheets/d/1XL5vhW3sbDhbH9Cz0tuDiY8C3ctxq1tqvaCgkFb8cCA/edit?usp=sharing"",""ชัยภูมิ!I470"")"),0)</f>
        <v>0</v>
      </c>
      <c r="J575" s="207">
        <f ca="1">IFERROR(__xludf.DUMMYFUNCTION("IMPORTRANGE(""https://docs.google.com/spreadsheets/d/1XL5vhW3sbDhbH9Cz0tuDiY8C3ctxq1tqvaCgkFb8cCA/edit?usp=sharing"",""ชัยภูมิ!J470"")"),1)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IFERROR(__xludf.DUMMYFUNCTION("IMPORTRANGE(""https://docs.google.com/spreadsheets/d/1XL5vhW3sbDhbH9Cz0tuDiY8C3ctxq1tqvaCgkFb8cCA/edit?usp=sharing"",""ชัยภูมิ!I471"")"),0)</f>
        <v>0</v>
      </c>
      <c r="J576" s="207">
        <f ca="1">IFERROR(__xludf.DUMMYFUNCTION("IMPORTRANGE(""https://docs.google.com/spreadsheets/d/1XL5vhW3sbDhbH9Cz0tuDiY8C3ctxq1tqvaCgkFb8cCA/edit?usp=sharing"",""ชัยภูมิ!J471"")"),42)</f>
        <v>42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IFERROR(__xludf.DUMMYFUNCTION("IMPORTRANGE(""https://docs.google.com/spreadsheets/d/1XL5vhW3sbDhbH9Cz0tuDiY8C3ctxq1tqvaCgkFb8cCA/edit?usp=sharing"",""ชัยภูมิ!I472"")"),0)</f>
        <v>0</v>
      </c>
      <c r="J577" s="198">
        <f ca="1">IFERROR(__xludf.DUMMYFUNCTION("IMPORTRANGE(""https://docs.google.com/spreadsheets/d/1XL5vhW3sbDhbH9Cz0tuDiY8C3ctxq1tqvaCgkFb8cCA/edit?usp=sharing"",""ชัยภูมิ!J472"")"),2301)</f>
        <v>2301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IFERROR(__xludf.DUMMYFUNCTION("IMPORTRANGE(""https://docs.google.com/spreadsheets/d/1XL5vhW3sbDhbH9Cz0tuDiY8C3ctxq1tqvaCgkFb8cCA/edit?usp=sharing"",""ชัยภูมิ!I473"")"),0)</f>
        <v>0</v>
      </c>
      <c r="J578" s="207">
        <f ca="1">IFERROR(__xludf.DUMMYFUNCTION("IMPORTRANGE(""https://docs.google.com/spreadsheets/d/1XL5vhW3sbDhbH9Cz0tuDiY8C3ctxq1tqvaCgkFb8cCA/edit?usp=sharing"",""ชัยภูมิ!J473"")"),0)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IFERROR(__xludf.DUMMYFUNCTION("IMPORTRANGE(""https://docs.google.com/spreadsheets/d/1XL5vhW3sbDhbH9Cz0tuDiY8C3ctxq1tqvaCgkFb8cCA/edit?usp=sharing"",""ชัยภูมิ!I474"")"),0)</f>
        <v>0</v>
      </c>
      <c r="J579" s="207">
        <f ca="1">IFERROR(__xludf.DUMMYFUNCTION("IMPORTRANGE(""https://docs.google.com/spreadsheets/d/1XL5vhW3sbDhbH9Cz0tuDiY8C3ctxq1tqvaCgkFb8cCA/edit?usp=sharing"",""ชัยภูมิ!J474"")"),0)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IFERROR(__xludf.DUMMYFUNCTION("IMPORTRANGE(""https://docs.google.com/spreadsheets/d/1XL5vhW3sbDhbH9Cz0tuDiY8C3ctxq1tqvaCgkFb8cCA/edit?usp=sharing"",""ชัยภูมิ!I475"")"),0)</f>
        <v>0</v>
      </c>
      <c r="J580" s="379">
        <f ca="1">IFERROR(__xludf.DUMMYFUNCTION("IMPORTRANGE(""https://docs.google.com/spreadsheets/d/1XL5vhW3sbDhbH9Cz0tuDiY8C3ctxq1tqvaCgkFb8cCA/edit?usp=sharing"",""ชัยภูมิ!J475"")"),19)</f>
        <v>19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IFERROR(__xludf.DUMMYFUNCTION("IMPORTRANGE(""https://docs.google.com/spreadsheets/d/1XL5vhW3sbDhbH9Cz0tuDiY8C3ctxq1tqvaCgkFb8cCA/edit?usp=sharing"",""ชัยภูมิ!L475"")"),0)</f>
        <v>0</v>
      </c>
      <c r="M580" s="381"/>
      <c r="N580" s="381">
        <f ca="1">IFERROR(__xludf.DUMMYFUNCTION("IMPORTRANGE(""https://docs.google.com/spreadsheets/d/1XL5vhW3sbDhbH9Cz0tuDiY8C3ctxq1tqvaCgkFb8cCA/edit?usp=sharing"",""ชัยภูมิ!M475"")"),0)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IFERROR(__xludf.DUMMYFUNCTION("IMPORTRANGE(""https://docs.google.com/spreadsheets/d/1XL5vhW3sbDhbH9Cz0tuDiY8C3ctxq1tqvaCgkFb8cCA/edit?usp=sharing"",""ชัยภูมิ!L476"")"),0)</f>
        <v>0</v>
      </c>
      <c r="M581" s="172"/>
      <c r="N581" s="178">
        <f ca="1">IFERROR(__xludf.DUMMYFUNCTION("IMPORTRANGE(""https://docs.google.com/spreadsheets/d/1XL5vhW3sbDhbH9Cz0tuDiY8C3ctxq1tqvaCgkFb8cCA/edit?usp=sharing"",""ชัยภูมิ!M476"")"),0)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IFERROR(__xludf.DUMMYFUNCTION("IMPORTRANGE(""https://docs.google.com/spreadsheets/d/1XL5vhW3sbDhbH9Cz0tuDiY8C3ctxq1tqvaCgkFb8cCA/edit?usp=sharing"",""ชัยภูมิ!L477"")"),0)</f>
        <v>0</v>
      </c>
      <c r="M582" s="173"/>
      <c r="N582" s="178">
        <f ca="1">IFERROR(__xludf.DUMMYFUNCTION("IMPORTRANGE(""https://docs.google.com/spreadsheets/d/1XL5vhW3sbDhbH9Cz0tuDiY8C3ctxq1tqvaCgkFb8cCA/edit?usp=sharing"",""ชัยภูมิ!M477"")"),0)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IFERROR(__xludf.DUMMYFUNCTION("IMPORTRANGE(""https://docs.google.com/spreadsheets/d/1XL5vhW3sbDhbH9Cz0tuDiY8C3ctxq1tqvaCgkFb8cCA/edit?usp=sharing"",""ชัยภูมิ!L478"")"),0)</f>
        <v>0</v>
      </c>
      <c r="M583" s="178"/>
      <c r="N583" s="178">
        <f ca="1">IFERROR(__xludf.DUMMYFUNCTION("IMPORTRANGE(""https://docs.google.com/spreadsheets/d/1XL5vhW3sbDhbH9Cz0tuDiY8C3ctxq1tqvaCgkFb8cCA/edit?usp=sharing"",""ชัยภูมิ!M478"")"),0)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IFERROR(__xludf.DUMMYFUNCTION("IMPORTRANGE(""https://docs.google.com/spreadsheets/d/1XL5vhW3sbDhbH9Cz0tuDiY8C3ctxq1tqvaCgkFb8cCA/edit?usp=sharing"",""ชัยภูมิ!L479"")"),0)</f>
        <v>0</v>
      </c>
      <c r="M584" s="178"/>
      <c r="N584" s="178">
        <f ca="1">IFERROR(__xludf.DUMMYFUNCTION("IMPORTRANGE(""https://docs.google.com/spreadsheets/d/1XL5vhW3sbDhbH9Cz0tuDiY8C3ctxq1tqvaCgkFb8cCA/edit?usp=sharing"",""ชัยภูมิ!M479"")"),0)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IFERROR(__xludf.DUMMYFUNCTION("IMPORTRANGE(""https://docs.google.com/spreadsheets/d/1XL5vhW3sbDhbH9Cz0tuDiY8C3ctxq1tqvaCgkFb8cCA/edit?usp=sharing"",""ชัยภูมิ!M480"")"),0)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IFERROR(__xludf.DUMMYFUNCTION("IMPORTRANGE(""https://docs.google.com/spreadsheets/d/1XL5vhW3sbDhbH9Cz0tuDiY8C3ctxq1tqvaCgkFb8cCA/edit?usp=sharing"",""ชัยภูมิ!M481"")"),0)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IFERROR(__xludf.DUMMYFUNCTION("IMPORTRANGE(""https://docs.google.com/spreadsheets/d/1XL5vhW3sbDhbH9Cz0tuDiY8C3ctxq1tqvaCgkFb8cCA/edit?usp=sharing"",""ชัยภูมิ!M482"")"),0)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IFERROR(__xludf.DUMMYFUNCTION("IMPORTRANGE(""https://docs.google.com/spreadsheets/d/1XL5vhW3sbDhbH9Cz0tuDiY8C3ctxq1tqvaCgkFb8cCA/edit?usp=sharing"",""ชัยภูมิ!M483"")"),0)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IFERROR(__xludf.DUMMYFUNCTION("IMPORTRANGE(""https://docs.google.com/spreadsheets/d/1XL5vhW3sbDhbH9Cz0tuDiY8C3ctxq1tqvaCgkFb8cCA/edit?usp=sharing"",""ชัยภูมิ!I484"")"),0)</f>
        <v>0</v>
      </c>
      <c r="J589" s="197">
        <f ca="1">IFERROR(__xludf.DUMMYFUNCTION("IMPORTRANGE(""https://docs.google.com/spreadsheets/d/1XL5vhW3sbDhbH9Cz0tuDiY8C3ctxq1tqvaCgkFb8cCA/edit?usp=sharing"",""ชัยภูมิ!J484"")"),0)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IFERROR(__xludf.DUMMYFUNCTION("IMPORTRANGE(""https://docs.google.com/spreadsheets/d/1XL5vhW3sbDhbH9Cz0tuDiY8C3ctxq1tqvaCgkFb8cCA/edit?usp=sharing"",""ชัยภูมิ!I485"")"),0)</f>
        <v>0</v>
      </c>
      <c r="J590" s="197">
        <f ca="1">IFERROR(__xludf.DUMMYFUNCTION("IMPORTRANGE(""https://docs.google.com/spreadsheets/d/1XL5vhW3sbDhbH9Cz0tuDiY8C3ctxq1tqvaCgkFb8cCA/edit?usp=sharing"",""ชัยภูมิ!J485"")"),0)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IFERROR(__xludf.DUMMYFUNCTION("IMPORTRANGE(""https://docs.google.com/spreadsheets/d/1XL5vhW3sbDhbH9Cz0tuDiY8C3ctxq1tqvaCgkFb8cCA/edit?usp=sharing"",""ชัยภูมิ!I486"")"),0)</f>
        <v>0</v>
      </c>
      <c r="J591" s="197">
        <f ca="1">IFERROR(__xludf.DUMMYFUNCTION("IMPORTRANGE(""https://docs.google.com/spreadsheets/d/1XL5vhW3sbDhbH9Cz0tuDiY8C3ctxq1tqvaCgkFb8cCA/edit?usp=sharing"",""ชัยภูมิ!J486"")"),21)</f>
        <v>21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IFERROR(__xludf.DUMMYFUNCTION("IMPORTRANGE(""https://docs.google.com/spreadsheets/d/1XL5vhW3sbDhbH9Cz0tuDiY8C3ctxq1tqvaCgkFb8cCA/edit?usp=sharing"",""ชัยภูมิ!I487"")"),0)</f>
        <v>0</v>
      </c>
      <c r="J592" s="197">
        <f ca="1">IFERROR(__xludf.DUMMYFUNCTION("IMPORTRANGE(""https://docs.google.com/spreadsheets/d/1XL5vhW3sbDhbH9Cz0tuDiY8C3ctxq1tqvaCgkFb8cCA/edit?usp=sharing"",""ชัยภูมิ!J487"")"),12)</f>
        <v>12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IFERROR(__xludf.DUMMYFUNCTION("IMPORTRANGE(""https://docs.google.com/spreadsheets/d/1XL5vhW3sbDhbH9Cz0tuDiY8C3ctxq1tqvaCgkFb8cCA/edit?usp=sharing"",""ชัยภูมิ!I488"")"),0)</f>
        <v>0</v>
      </c>
      <c r="J593" s="197">
        <f ca="1">IFERROR(__xludf.DUMMYFUNCTION("IMPORTRANGE(""https://docs.google.com/spreadsheets/d/1XL5vhW3sbDhbH9Cz0tuDiY8C3ctxq1tqvaCgkFb8cCA/edit?usp=sharing"",""ชัยภูมิ!J488"")"),0)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IFERROR(__xludf.DUMMYFUNCTION("IMPORTRANGE(""https://docs.google.com/spreadsheets/d/1XL5vhW3sbDhbH9Cz0tuDiY8C3ctxq1tqvaCgkFb8cCA/edit?usp=sharing"",""ชัยภูมิ!I489"")"),0)</f>
        <v>0</v>
      </c>
      <c r="J594" s="197">
        <f ca="1">IFERROR(__xludf.DUMMYFUNCTION("IMPORTRANGE(""https://docs.google.com/spreadsheets/d/1XL5vhW3sbDhbH9Cz0tuDiY8C3ctxq1tqvaCgkFb8cCA/edit?usp=sharing"",""ชัยภูมิ!J489"")"),0)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IFERROR(__xludf.DUMMYFUNCTION("IMPORTRANGE(""https://docs.google.com/spreadsheets/d/1XL5vhW3sbDhbH9Cz0tuDiY8C3ctxq1tqvaCgkFb8cCA/edit?usp=sharing"",""ชัยภูมิ!I490"")"),0)</f>
        <v>0</v>
      </c>
      <c r="J595" s="197">
        <f ca="1">IFERROR(__xludf.DUMMYFUNCTION("IMPORTRANGE(""https://docs.google.com/spreadsheets/d/1XL5vhW3sbDhbH9Cz0tuDiY8C3ctxq1tqvaCgkFb8cCA/edit?usp=sharing"",""ชัยภูมิ!J490"")"),19)</f>
        <v>19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IFERROR(__xludf.DUMMYFUNCTION("IMPORTRANGE(""https://docs.google.com/spreadsheets/d/1XL5vhW3sbDhbH9Cz0tuDiY8C3ctxq1tqvaCgkFb8cCA/edit?usp=sharing"",""ชัยภูมิ!I491"")"),0)</f>
        <v>0</v>
      </c>
      <c r="J596" s="250">
        <f ca="1">IFERROR(__xludf.DUMMYFUNCTION("IMPORTRANGE(""https://docs.google.com/spreadsheets/d/1XL5vhW3sbDhbH9Cz0tuDiY8C3ctxq1tqvaCgkFb8cCA/edit?usp=sharing"",""ชัยภูมิ!J491"")"),11.09)</f>
        <v>11.09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IFERROR(__xludf.DUMMYFUNCTION("IMPORTRANGE(""https://docs.google.com/spreadsheets/d/1XL5vhW3sbDhbH9Cz0tuDiY8C3ctxq1tqvaCgkFb8cCA/edit?usp=sharing"",""ชัยภูมิ!I492"")"),100)</f>
        <v>100</v>
      </c>
      <c r="J597" s="495">
        <f ca="1">IFERROR(__xludf.DUMMYFUNCTION("IMPORTRANGE(""https://docs.google.com/spreadsheets/d/1XL5vhW3sbDhbH9Cz0tuDiY8C3ctxq1tqvaCgkFb8cCA/edit?usp=sharing"",""ชัยภูมิ!J492"")"),0)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IFERROR(__xludf.DUMMYFUNCTION("IMPORTRANGE(""https://docs.google.com/spreadsheets/d/1XL5vhW3sbDhbH9Cz0tuDiY8C3ctxq1tqvaCgkFb8cCA/edit?usp=sharing"",""ชัยภูมิ!L492"")"),7300)</f>
        <v>7300</v>
      </c>
      <c r="M597" s="420"/>
      <c r="N597" s="420">
        <f ca="1">IFERROR(__xludf.DUMMYFUNCTION("IMPORTRANGE(""https://docs.google.com/spreadsheets/d/1XL5vhW3sbDhbH9Cz0tuDiY8C3ctxq1tqvaCgkFb8cCA/edit?usp=sharing"",""ชัยภูมิ!M492"")"),720)</f>
        <v>720</v>
      </c>
      <c r="O597" s="420">
        <f t="shared" ref="O597:O601" ca="1" si="126">+IF(L597&gt;0,N597*100/L597,0)</f>
        <v>9.8630136986301373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IFERROR(__xludf.DUMMYFUNCTION("IMPORTRANGE(""https://docs.google.com/spreadsheets/d/1XL5vhW3sbDhbH9Cz0tuDiY8C3ctxq1tqvaCgkFb8cCA/edit?usp=sharing"",""ชัยภูมิ!L493"")"),0)</f>
        <v>0</v>
      </c>
      <c r="M598" s="172"/>
      <c r="N598" s="178">
        <f ca="1">IFERROR(__xludf.DUMMYFUNCTION("IMPORTRANGE(""https://docs.google.com/spreadsheets/d/1XL5vhW3sbDhbH9Cz0tuDiY8C3ctxq1tqvaCgkFb8cCA/edit?usp=sharing"",""ชัยภูมิ!M493"")"),0)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IFERROR(__xludf.DUMMYFUNCTION("IMPORTRANGE(""https://docs.google.com/spreadsheets/d/1XL5vhW3sbDhbH9Cz0tuDiY8C3ctxq1tqvaCgkFb8cCA/edit?usp=sharing"",""ชัยภูมิ!L494"")"),7300)</f>
        <v>7300</v>
      </c>
      <c r="M599" s="173"/>
      <c r="N599" s="178">
        <f ca="1">IFERROR(__xludf.DUMMYFUNCTION("IMPORTRANGE(""https://docs.google.com/spreadsheets/d/1XL5vhW3sbDhbH9Cz0tuDiY8C3ctxq1tqvaCgkFb8cCA/edit?usp=sharing"",""ชัยภูมิ!M494"")"),720)</f>
        <v>720</v>
      </c>
      <c r="O599" s="178">
        <f t="shared" ca="1" si="126"/>
        <v>9.8630136986301373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IFERROR(__xludf.DUMMYFUNCTION("IMPORTRANGE(""https://docs.google.com/spreadsheets/d/1XL5vhW3sbDhbH9Cz0tuDiY8C3ctxq1tqvaCgkFb8cCA/edit?usp=sharing"",""ชัยภูมิ!L495"")"),0)</f>
        <v>0</v>
      </c>
      <c r="M600" s="178"/>
      <c r="N600" s="178">
        <f ca="1">IFERROR(__xludf.DUMMYFUNCTION("IMPORTRANGE(""https://docs.google.com/spreadsheets/d/1XL5vhW3sbDhbH9Cz0tuDiY8C3ctxq1tqvaCgkFb8cCA/edit?usp=sharing"",""ชัยภูมิ!M495"")"),0)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IFERROR(__xludf.DUMMYFUNCTION("IMPORTRANGE(""https://docs.google.com/spreadsheets/d/1XL5vhW3sbDhbH9Cz0tuDiY8C3ctxq1tqvaCgkFb8cCA/edit?usp=sharing"",""ชัยภูมิ!L496"")"),7300)</f>
        <v>7300</v>
      </c>
      <c r="M601" s="178"/>
      <c r="N601" s="178">
        <f ca="1">IFERROR(__xludf.DUMMYFUNCTION("IMPORTRANGE(""https://docs.google.com/spreadsheets/d/1XL5vhW3sbDhbH9Cz0tuDiY8C3ctxq1tqvaCgkFb8cCA/edit?usp=sharing"",""ชัยภูมิ!M496"")"),720)</f>
        <v>720</v>
      </c>
      <c r="O601" s="178">
        <f t="shared" ca="1" si="126"/>
        <v>9.8630136986301373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IFERROR(__xludf.DUMMYFUNCTION("IMPORTRANGE(""https://docs.google.com/spreadsheets/d/1XL5vhW3sbDhbH9Cz0tuDiY8C3ctxq1tqvaCgkFb8cCA/edit?usp=sharing"",""ชัยภูมิ!M497"")"),0)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IFERROR(__xludf.DUMMYFUNCTION("IMPORTRANGE(""https://docs.google.com/spreadsheets/d/1XL5vhW3sbDhbH9Cz0tuDiY8C3ctxq1tqvaCgkFb8cCA/edit?usp=sharing"",""ชัยภูมิ!M498"")"),0)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IFERROR(__xludf.DUMMYFUNCTION("IMPORTRANGE(""https://docs.google.com/spreadsheets/d/1XL5vhW3sbDhbH9Cz0tuDiY8C3ctxq1tqvaCgkFb8cCA/edit?usp=sharing"",""ชัยภูมิ!M499"")"),0)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IFERROR(__xludf.DUMMYFUNCTION("IMPORTRANGE(""https://docs.google.com/spreadsheets/d/1XL5vhW3sbDhbH9Cz0tuDiY8C3ctxq1tqvaCgkFb8cCA/edit?usp=sharing"",""ชัยภูมิ!M500"")"),720)</f>
        <v>720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IFERROR(__xludf.DUMMYFUNCTION("IMPORTRANGE(""https://docs.google.com/spreadsheets/d/1XL5vhW3sbDhbH9Cz0tuDiY8C3ctxq1tqvaCgkFb8cCA/edit?usp=sharing"",""ชัยภูมิ!J502"")"),0)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IFERROR(__xludf.DUMMYFUNCTION("IMPORTRANGE(""https://docs.google.com/spreadsheets/d/1XL5vhW3sbDhbH9Cz0tuDiY8C3ctxq1tqvaCgkFb8cCA/edit?usp=sharing"",""ชัยภูมิ!J503"")"),1)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IFERROR(__xludf.DUMMYFUNCTION("IMPORTRANGE(""https://docs.google.com/spreadsheets/d/1XL5vhW3sbDhbH9Cz0tuDiY8C3ctxq1tqvaCgkFb8cCA/edit?usp=sharing"",""ชัยภูมิ!J166"")"),0)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IFERROR(__xludf.DUMMYFUNCTION("IMPORTRANGE(""https://docs.google.com/spreadsheets/d/1XL5vhW3sbDhbH9Cz0tuDiY8C3ctxq1tqvaCgkFb8cCA/edit?usp=sharing"",""ชัยภูมิ!J166"")"),0)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IFERROR(__xludf.DUMMYFUNCTION("IMPORTRANGE(""https://docs.google.com/spreadsheets/d/1XL5vhW3sbDhbH9Cz0tuDiY8C3ctxq1tqvaCgkFb8cCA/edit?usp=sharing"",""ชัยภูมิ!I506"")"),100)</f>
        <v>100</v>
      </c>
      <c r="J611" s="170">
        <f ca="1">IFERROR(__xludf.DUMMYFUNCTION("IMPORTRANGE(""https://docs.google.com/spreadsheets/d/1XL5vhW3sbDhbH9Cz0tuDiY8C3ctxq1tqvaCgkFb8cCA/edit?usp=sharing"",""ชัยภูมิ!J506"")"),0)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IFERROR(__xludf.DUMMYFUNCTION("IMPORTRANGE(""https://docs.google.com/spreadsheets/d/1XL5vhW3sbDhbH9Cz0tuDiY8C3ctxq1tqvaCgkFb8cCA/edit?usp=sharing"",""ชัยภูมิ!I507"")"),0)</f>
        <v>0</v>
      </c>
      <c r="J612" s="207">
        <f ca="1">IFERROR(__xludf.DUMMYFUNCTION("IMPORTRANGE(""https://docs.google.com/spreadsheets/d/1XL5vhW3sbDhbH9Cz0tuDiY8C3ctxq1tqvaCgkFb8cCA/edit?usp=sharing"",""ชัยภูมิ!J507"")"),0)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IFERROR(__xludf.DUMMYFUNCTION("IMPORTRANGE(""https://docs.google.com/spreadsheets/d/1XL5vhW3sbDhbH9Cz0tuDiY8C3ctxq1tqvaCgkFb8cCA/edit?usp=sharing"",""ชัยภูมิ!I508"")"),0)</f>
        <v>0</v>
      </c>
      <c r="J613" s="207">
        <f ca="1">IFERROR(__xludf.DUMMYFUNCTION("IMPORTRANGE(""https://docs.google.com/spreadsheets/d/1XL5vhW3sbDhbH9Cz0tuDiY8C3ctxq1tqvaCgkFb8cCA/edit?usp=sharing"",""ชัยภูมิ!J508"")"),0)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IFERROR(__xludf.DUMMYFUNCTION("IMPORTRANGE(""https://docs.google.com/spreadsheets/d/1XL5vhW3sbDhbH9Cz0tuDiY8C3ctxq1tqvaCgkFb8cCA/edit?usp=sharing"",""ชัยภูมิ!I509"")"),0)</f>
        <v>0</v>
      </c>
      <c r="J614" s="207">
        <f ca="1">IFERROR(__xludf.DUMMYFUNCTION("IMPORTRANGE(""https://docs.google.com/spreadsheets/d/1XL5vhW3sbDhbH9Cz0tuDiY8C3ctxq1tqvaCgkFb8cCA/edit?usp=sharing"",""ชัยภูมิ!J509"")"),0)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IFERROR(__xludf.DUMMYFUNCTION("IMPORTRANGE(""https://docs.google.com/spreadsheets/d/1XL5vhW3sbDhbH9Cz0tuDiY8C3ctxq1tqvaCgkFb8cCA/edit?usp=sharing"",""ชัยภูมิ!I510"")"),0)</f>
        <v>0</v>
      </c>
      <c r="J615" s="207">
        <f ca="1">IFERROR(__xludf.DUMMYFUNCTION("IMPORTRANGE(""https://docs.google.com/spreadsheets/d/1XL5vhW3sbDhbH9Cz0tuDiY8C3ctxq1tqvaCgkFb8cCA/edit?usp=sharing"",""ชัยภูมิ!J510"")"),0)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IFERROR(__xludf.DUMMYFUNCTION("IMPORTRANGE(""https://docs.google.com/spreadsheets/d/1XL5vhW3sbDhbH9Cz0tuDiY8C3ctxq1tqvaCgkFb8cCA/edit?usp=sharing"",""ชัยภูมิ!I511"")"),0)</f>
        <v>0</v>
      </c>
      <c r="J616" s="207">
        <f ca="1">IFERROR(__xludf.DUMMYFUNCTION("IMPORTRANGE(""https://docs.google.com/spreadsheets/d/1XL5vhW3sbDhbH9Cz0tuDiY8C3ctxq1tqvaCgkFb8cCA/edit?usp=sharing"",""ชัยภูมิ!J511"")"),0)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IFERROR(__xludf.DUMMYFUNCTION("IMPORTRANGE(""https://docs.google.com/spreadsheets/d/1XL5vhW3sbDhbH9Cz0tuDiY8C3ctxq1tqvaCgkFb8cCA/edit?usp=sharing"",""ชัยภูมิ!I512"")"),0)</f>
        <v>0</v>
      </c>
      <c r="J617" s="197">
        <f ca="1">IFERROR(__xludf.DUMMYFUNCTION("IMPORTRANGE(""https://docs.google.com/spreadsheets/d/1XL5vhW3sbDhbH9Cz0tuDiY8C3ctxq1tqvaCgkFb8cCA/edit?usp=sharing"",""ชัยภูมิ!J512"")"),0)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IFERROR(__xludf.DUMMYFUNCTION("IMPORTRANGE(""https://docs.google.com/spreadsheets/d/1XL5vhW3sbDhbH9Cz0tuDiY8C3ctxq1tqvaCgkFb8cCA/edit?usp=sharing"",""ชัยภูมิ!I513"")"),0)</f>
        <v>0</v>
      </c>
      <c r="J618" s="198">
        <f ca="1">IFERROR(__xludf.DUMMYFUNCTION("IMPORTRANGE(""https://docs.google.com/spreadsheets/d/1XL5vhW3sbDhbH9Cz0tuDiY8C3ctxq1tqvaCgkFb8cCA/edit?usp=sharing"",""ชัยภูมิ!J513"")"),0)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IFERROR(__xludf.DUMMYFUNCTION("IMPORTRANGE(""https://docs.google.com/spreadsheets/d/1XL5vhW3sbDhbH9Cz0tuDiY8C3ctxq1tqvaCgkFb8cCA/edit?usp=sharing"",""ชัยภูมิ!I514"")"),0)</f>
        <v>0</v>
      </c>
      <c r="J619" s="198">
        <f ca="1">IFERROR(__xludf.DUMMYFUNCTION("IMPORTRANGE(""https://docs.google.com/spreadsheets/d/1XL5vhW3sbDhbH9Cz0tuDiY8C3ctxq1tqvaCgkFb8cCA/edit?usp=sharing"",""ชัยภูมิ!J514"")"),0)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IFERROR(__xludf.DUMMYFUNCTION("IMPORTRANGE(""https://docs.google.com/spreadsheets/d/1XL5vhW3sbDhbH9Cz0tuDiY8C3ctxq1tqvaCgkFb8cCA/edit?usp=sharing"",""ชัยภูมิ!I515"")"),0)</f>
        <v>0</v>
      </c>
      <c r="J620" s="212">
        <f ca="1">IFERROR(__xludf.DUMMYFUNCTION("IMPORTRANGE(""https://docs.google.com/spreadsheets/d/1XL5vhW3sbDhbH9Cz0tuDiY8C3ctxq1tqvaCgkFb8cCA/edit?usp=sharing"",""ชัยภูมิ!J515"")"),0)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IFERROR(__xludf.DUMMYFUNCTION("IMPORTRANGE(""https://docs.google.com/spreadsheets/d/1XL5vhW3sbDhbH9Cz0tuDiY8C3ctxq1tqvaCgkFb8cCA/edit?usp=sharing"",""ชัยภูมิ!I516"")"),0)</f>
        <v>0</v>
      </c>
      <c r="J621" s="212">
        <f ca="1">IFERROR(__xludf.DUMMYFUNCTION("IMPORTRANGE(""https://docs.google.com/spreadsheets/d/1XL5vhW3sbDhbH9Cz0tuDiY8C3ctxq1tqvaCgkFb8cCA/edit?usp=sharing"",""ชัยภูมิ!J516"")"),0)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IFERROR(__xludf.DUMMYFUNCTION("IMPORTRANGE(""https://docs.google.com/spreadsheets/d/1XL5vhW3sbDhbH9Cz0tuDiY8C3ctxq1tqvaCgkFb8cCA/edit?usp=sharing"",""ชัยภูมิ!I517"")"),0)</f>
        <v>0</v>
      </c>
      <c r="J622" s="198">
        <f ca="1">IFERROR(__xludf.DUMMYFUNCTION("IMPORTRANGE(""https://docs.google.com/spreadsheets/d/1XL5vhW3sbDhbH9Cz0tuDiY8C3ctxq1tqvaCgkFb8cCA/edit?usp=sharing"",""ชัยภูมิ!J517"")"),0)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IFERROR(__xludf.DUMMYFUNCTION("IMPORTRANGE(""https://docs.google.com/spreadsheets/d/1XL5vhW3sbDhbH9Cz0tuDiY8C3ctxq1tqvaCgkFb8cCA/edit?usp=sharing"",""ชัยภูมิ!I518"")"),0)</f>
        <v>0</v>
      </c>
      <c r="J623" s="198">
        <f ca="1">IFERROR(__xludf.DUMMYFUNCTION("IMPORTRANGE(""https://docs.google.com/spreadsheets/d/1XL5vhW3sbDhbH9Cz0tuDiY8C3ctxq1tqvaCgkFb8cCA/edit?usp=sharing"",""ชัยภูมิ!J518"")"),0)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IFERROR(__xludf.DUMMYFUNCTION("IMPORTRANGE(""https://docs.google.com/spreadsheets/d/1XL5vhW3sbDhbH9Cz0tuDiY8C3ctxq1tqvaCgkFb8cCA/edit?usp=sharing"",""ชัยภูมิ!I519"")"),0)</f>
        <v>0</v>
      </c>
      <c r="J624" s="197">
        <f ca="1">IFERROR(__xludf.DUMMYFUNCTION("IMPORTRANGE(""https://docs.google.com/spreadsheets/d/1XL5vhW3sbDhbH9Cz0tuDiY8C3ctxq1tqvaCgkFb8cCA/edit?usp=sharing"",""ชัยภูมิ!J519"")"),0)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IFERROR(__xludf.DUMMYFUNCTION("IMPORTRANGE(""https://docs.google.com/spreadsheets/d/1XL5vhW3sbDhbH9Cz0tuDiY8C3ctxq1tqvaCgkFb8cCA/edit?usp=sharing"",""ชัยภูมิ!I520"")"),0)</f>
        <v>0</v>
      </c>
      <c r="J625" s="198">
        <f ca="1">IFERROR(__xludf.DUMMYFUNCTION("IMPORTRANGE(""https://docs.google.com/spreadsheets/d/1XL5vhW3sbDhbH9Cz0tuDiY8C3ctxq1tqvaCgkFb8cCA/edit?usp=sharing"",""ชัยภูมิ!J520"")"),0)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IFERROR(__xludf.DUMMYFUNCTION("IMPORTRANGE(""https://docs.google.com/spreadsheets/d/1XL5vhW3sbDhbH9Cz0tuDiY8C3ctxq1tqvaCgkFb8cCA/edit?usp=sharing"",""ชัยภูมิ!I521"")"),0)</f>
        <v>0</v>
      </c>
      <c r="J626" s="198">
        <f ca="1">IFERROR(__xludf.DUMMYFUNCTION("IMPORTRANGE(""https://docs.google.com/spreadsheets/d/1XL5vhW3sbDhbH9Cz0tuDiY8C3ctxq1tqvaCgkFb8cCA/edit?usp=sharing"",""ชัยภูมิ!J521"")"),0)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IFERROR(__xludf.DUMMYFUNCTION("IMPORTRANGE(""https://docs.google.com/spreadsheets/d/1XL5vhW3sbDhbH9Cz0tuDiY8C3ctxq1tqvaCgkFb8cCA/edit?usp=sharing"",""ชัยภูมิ!I523"")"),4000000)</f>
        <v>4000000</v>
      </c>
      <c r="J628" s="349">
        <f ca="1">IFERROR(__xludf.DUMMYFUNCTION("IMPORTRANGE(""https://docs.google.com/spreadsheets/d/1XL5vhW3sbDhbH9Cz0tuDiY8C3ctxq1tqvaCgkFb8cCA/edit?usp=sharing"",""ชัยภูมิ!J523"")"),1560000)</f>
        <v>1560000</v>
      </c>
      <c r="K628" s="350">
        <f t="shared" ref="K628:K635" ca="1" si="129">IF(I628&gt;0,J628*100/I628,0)</f>
        <v>39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IFERROR(__xludf.DUMMYFUNCTION("IMPORTRANGE(""https://docs.google.com/spreadsheets/d/1XL5vhW3sbDhbH9Cz0tuDiY8C3ctxq1tqvaCgkFb8cCA/edit?usp=sharing"",""ชัยภูมิ!I524"")"),129)</f>
        <v>129</v>
      </c>
      <c r="J629" s="349">
        <f ca="1">IFERROR(__xludf.DUMMYFUNCTION("IMPORTRANGE(""https://docs.google.com/spreadsheets/d/1XL5vhW3sbDhbH9Cz0tuDiY8C3ctxq1tqvaCgkFb8cCA/edit?usp=sharing"",""ชัยภูมิ!J524"")"),51)</f>
        <v>51</v>
      </c>
      <c r="K629" s="350">
        <f t="shared" ca="1" si="129"/>
        <v>39.534883720930232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9">
        <f ca="1">IFERROR(__xludf.DUMMYFUNCTION("IMPORTRANGE(""https://docs.google.com/spreadsheets/d/1XL5vhW3sbDhbH9Cz0tuDiY8C3ctxq1tqvaCgkFb8cCA/edit?usp=sharing"",""ชัยภูมิ!J525"")"),216447.57)</f>
        <v>216447.57</v>
      </c>
      <c r="K630" s="350">
        <f t="shared" ca="1" si="129"/>
        <v>2.6305462997953923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IFERROR(__xludf.DUMMYFUNCTION("IMPORTRANGE(""https://docs.google.com/spreadsheets/d/1XL5vhW3sbDhbH9Cz0tuDiY8C3ctxq1tqvaCgkFb8cCA/edit?usp=sharing"",""ชัยภูมิ!I526"")"),358)</f>
        <v>358</v>
      </c>
      <c r="J631" s="349">
        <f ca="1">IFERROR(__xludf.DUMMYFUNCTION("IMPORTRANGE(""https://docs.google.com/spreadsheets/d/1XL5vhW3sbDhbH9Cz0tuDiY8C3ctxq1tqvaCgkFb8cCA/edit?usp=sharing"",""ชัยภูมิ!J526"")"),45)</f>
        <v>45</v>
      </c>
      <c r="K631" s="350">
        <f t="shared" ca="1" si="129"/>
        <v>12.569832402234637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IFERROR(__xludf.DUMMYFUNCTION("IMPORTRANGE(""https://docs.google.com/spreadsheets/d/1XL5vhW3sbDhbH9Cz0tuDiY8C3ctxq1tqvaCgkFb8cCA/edit?usp=sharing"",""ชัยภูมิ!I527"")"),893351.91)</f>
        <v>893351.91</v>
      </c>
      <c r="J632" s="349">
        <f ca="1">IFERROR(__xludf.DUMMYFUNCTION("IMPORTRANGE(""https://docs.google.com/spreadsheets/d/1XL5vhW3sbDhbH9Cz0tuDiY8C3ctxq1tqvaCgkFb8cCA/edit?usp=sharing"",""ชัยภูมิ!J527"")"),410077.24)</f>
        <v>410077.24</v>
      </c>
      <c r="K632" s="350">
        <f t="shared" ca="1" si="129"/>
        <v>45.903214109655842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IFERROR(__xludf.DUMMYFUNCTION("IMPORTRANGE(""https://docs.google.com/spreadsheets/d/1XL5vhW3sbDhbH9Cz0tuDiY8C3ctxq1tqvaCgkFb8cCA/edit?usp=sharing"",""ชัยภูมิ!I528"")"),9)</f>
        <v>9</v>
      </c>
      <c r="J633" s="349">
        <f ca="1">IFERROR(__xludf.DUMMYFUNCTION("IMPORTRANGE(""https://docs.google.com/spreadsheets/d/1XL5vhW3sbDhbH9Cz0tuDiY8C3ctxq1tqvaCgkFb8cCA/edit?usp=sharing"",""ชัยภูมิ!J528"")"),9)</f>
        <v>9</v>
      </c>
      <c r="K633" s="350">
        <f t="shared" ca="1" si="129"/>
        <v>100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IFERROR(__xludf.DUMMYFUNCTION("IMPORTRANGE(""https://docs.google.com/spreadsheets/d/1XL5vhW3sbDhbH9Cz0tuDiY8C3ctxq1tqvaCgkFb8cCA/edit?usp=sharing"",""ชัยภูมิ!I529"")"),3000000)</f>
        <v>3000000</v>
      </c>
      <c r="J634" s="349">
        <f ca="1">IFERROR(__xludf.DUMMYFUNCTION("IMPORTRANGE(""https://docs.google.com/spreadsheets/d/1XL5vhW3sbDhbH9Cz0tuDiY8C3ctxq1tqvaCgkFb8cCA/edit?usp=sharing"",""ชัยภูมิ!J529"")"),1410000)</f>
        <v>1410000</v>
      </c>
      <c r="K634" s="350">
        <f t="shared" ca="1" si="129"/>
        <v>47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IFERROR(__xludf.DUMMYFUNCTION("IMPORTRANGE(""https://docs.google.com/spreadsheets/d/1XL5vhW3sbDhbH9Cz0tuDiY8C3ctxq1tqvaCgkFb8cCA/edit?usp=sharing"",""ชัยภูมิ!I530"")"),100)</f>
        <v>100</v>
      </c>
      <c r="J635" s="519">
        <f ca="1">IFERROR(__xludf.DUMMYFUNCTION("IMPORTRANGE(""https://docs.google.com/spreadsheets/d/1XL5vhW3sbDhbH9Cz0tuDiY8C3ctxq1tqvaCgkFb8cCA/edit?usp=sharing"",""ชัยภูมิ!J530"")"),45)</f>
        <v>45</v>
      </c>
      <c r="K635" s="494">
        <f t="shared" ca="1" si="129"/>
        <v>45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37" activePane="bottomLeft" state="frozen"/>
      <selection activeCell="I98" sqref="I98"/>
      <selection pane="bottomLeft" activeCell="J546" sqref="J54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244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5989954</v>
      </c>
      <c r="M8" s="25">
        <f t="shared" ca="1" si="0"/>
        <v>1592225</v>
      </c>
      <c r="N8" s="25">
        <f t="shared" ca="1" si="0"/>
        <v>1261014.81</v>
      </c>
      <c r="O8" s="24">
        <f t="shared" ref="O8:O16" ca="1" si="1">IF(L8&gt;0,N8*100/L8,0)</f>
        <v>21.052161836301249</v>
      </c>
      <c r="P8" s="24">
        <f t="shared" ref="P8:P16" ca="1" si="2">IF(M8&gt;0,N8*100/M8,0)</f>
        <v>79.198279765736629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5989954</v>
      </c>
      <c r="M10" s="32">
        <f t="shared" ca="1" si="4"/>
        <v>1592225</v>
      </c>
      <c r="N10" s="32">
        <f t="shared" ca="1" si="4"/>
        <v>1261014.81</v>
      </c>
      <c r="O10" s="31">
        <f t="shared" ca="1" si="1"/>
        <v>21.052161836301249</v>
      </c>
      <c r="P10" s="31">
        <f t="shared" ca="1" si="2"/>
        <v>79.198279765736629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4978954</v>
      </c>
      <c r="M12" s="40">
        <f t="shared" ca="1" si="6"/>
        <v>1592225</v>
      </c>
      <c r="N12" s="40">
        <f t="shared" ca="1" si="6"/>
        <v>1069714.81</v>
      </c>
      <c r="O12" s="40">
        <f t="shared" ca="1" si="1"/>
        <v>21.484729724355759</v>
      </c>
      <c r="P12" s="40">
        <f t="shared" ca="1" si="2"/>
        <v>67.183646155537062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1752900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3226054</v>
      </c>
      <c r="M14" s="40">
        <f t="shared" si="8"/>
        <v>0</v>
      </c>
      <c r="N14" s="40">
        <f t="shared" ca="1" si="8"/>
        <v>268473.81</v>
      </c>
      <c r="O14" s="43">
        <f t="shared" ca="1" si="1"/>
        <v>8.3220494759232171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1011000</v>
      </c>
      <c r="M16" s="40">
        <f t="shared" si="10"/>
        <v>0</v>
      </c>
      <c r="N16" s="40">
        <f t="shared" ca="1" si="10"/>
        <v>191300</v>
      </c>
      <c r="O16" s="52">
        <f t="shared" ca="1" si="1"/>
        <v>18.921859545004946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3958595</v>
      </c>
      <c r="M18" s="25">
        <f t="shared" ca="1" si="11"/>
        <v>1592225</v>
      </c>
      <c r="N18" s="25">
        <f t="shared" ca="1" si="11"/>
        <v>992541</v>
      </c>
      <c r="O18" s="24">
        <f t="shared" ref="O18:O20" ca="1" si="12">IF(L18&gt;0,N18*100/L18,0)</f>
        <v>25.073062538602713</v>
      </c>
      <c r="P18" s="24">
        <f t="shared" ref="P18:P26" ca="1" si="13">IF(M18&gt;0,N18*100/M18,0)</f>
        <v>62.336730047574932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3958595</v>
      </c>
      <c r="M20" s="32">
        <f t="shared" ca="1" si="15"/>
        <v>1592225</v>
      </c>
      <c r="N20" s="32">
        <f t="shared" ca="1" si="15"/>
        <v>992541</v>
      </c>
      <c r="O20" s="31">
        <f t="shared" ca="1" si="12"/>
        <v>25.073062538602713</v>
      </c>
      <c r="P20" s="31">
        <f t="shared" ca="1" si="13"/>
        <v>62.336730047574932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2947595</v>
      </c>
      <c r="M22" s="44">
        <f t="shared" ca="1" si="18"/>
        <v>1592225</v>
      </c>
      <c r="N22" s="43">
        <f t="shared" ca="1" si="18"/>
        <v>801241</v>
      </c>
      <c r="O22" s="43">
        <f t="shared" ca="1" si="17"/>
        <v>27.182872816652221</v>
      </c>
      <c r="P22" s="43">
        <f t="shared" ca="1" si="13"/>
        <v>50.322096437375372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1752900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1194695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1011000</v>
      </c>
      <c r="M26" s="52">
        <f t="shared" si="22"/>
        <v>0</v>
      </c>
      <c r="N26" s="52">
        <f t="shared" ca="1" si="22"/>
        <v>191300</v>
      </c>
      <c r="O26" s="52">
        <f t="shared" ca="1" si="17"/>
        <v>18.921859545004946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2031359</v>
      </c>
      <c r="M28" s="25">
        <f t="shared" si="23"/>
        <v>0</v>
      </c>
      <c r="N28" s="25">
        <f t="shared" ca="1" si="23"/>
        <v>268473.81</v>
      </c>
      <c r="O28" s="24">
        <f t="shared" ref="O28:O30" ca="1" si="24">IF(L28&gt;0,N28*100/L28,0)</f>
        <v>13.216462968879455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2031359</v>
      </c>
      <c r="M30" s="32">
        <f t="shared" si="27"/>
        <v>0</v>
      </c>
      <c r="N30" s="32">
        <f t="shared" ca="1" si="27"/>
        <v>268473.81</v>
      </c>
      <c r="O30" s="31">
        <f t="shared" ca="1" si="24"/>
        <v>13.216462968879455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2031359</v>
      </c>
      <c r="M32" s="43">
        <f t="shared" si="30"/>
        <v>0</v>
      </c>
      <c r="N32" s="43">
        <f t="shared" ca="1" si="30"/>
        <v>268473.81</v>
      </c>
      <c r="O32" s="43">
        <f t="shared" ca="1" si="29"/>
        <v>13.216462968879455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2031359</v>
      </c>
      <c r="M34" s="43">
        <f t="shared" si="32"/>
        <v>0</v>
      </c>
      <c r="N34" s="43">
        <f t="shared" ca="1" si="32"/>
        <v>268473.81</v>
      </c>
      <c r="O34" s="43">
        <f t="shared" ca="1" si="29"/>
        <v>13.216462968879455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3958595</v>
      </c>
      <c r="M37" s="57">
        <f t="shared" ca="1" si="33"/>
        <v>1592225</v>
      </c>
      <c r="N37" s="57">
        <f t="shared" ca="1" si="33"/>
        <v>992541</v>
      </c>
      <c r="O37" s="58">
        <f t="shared" ca="1" si="29"/>
        <v>25.073062538602713</v>
      </c>
      <c r="P37" s="58">
        <f t="shared" ca="1" si="25"/>
        <v>62.336730047574932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1441100</v>
      </c>
      <c r="M41" s="81">
        <f t="shared" ca="1" si="34"/>
        <v>315500</v>
      </c>
      <c r="N41" s="81">
        <f t="shared" ca="1" si="34"/>
        <v>186571</v>
      </c>
      <c r="O41" s="80">
        <f t="shared" ref="O41:O43" ca="1" si="35">IF(L41&gt;0,N41*100/L41,0)</f>
        <v>12.946429810561376</v>
      </c>
      <c r="P41" s="80">
        <f t="shared" ref="P41:P43" ca="1" si="36">IF(M41&gt;0,N41*100/M41,0)</f>
        <v>59.135023771790806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1441100</v>
      </c>
      <c r="M43" s="81">
        <f t="shared" ca="1" si="38"/>
        <v>315500</v>
      </c>
      <c r="N43" s="81">
        <f t="shared" ca="1" si="38"/>
        <v>186571</v>
      </c>
      <c r="O43" s="80">
        <f t="shared" ca="1" si="35"/>
        <v>12.946429810561376</v>
      </c>
      <c r="P43" s="80">
        <f t="shared" ca="1" si="36"/>
        <v>59.135023771790806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631100</v>
      </c>
      <c r="M45" s="93">
        <f ca="1">IFERROR(__xludf.DUMMYFUNCTION("IMPORTRANGE(""https://docs.google.com/spreadsheets/d/1Yj_ptqi66GCucihVvJfMjLAmec39IyEx_6qawtMGysU/edit?usp=sharing"",""สบก!Q41"")"),315500)</f>
        <v>315500</v>
      </c>
      <c r="N45" s="93">
        <f ca="1">IFERROR(__xludf.DUMMYFUNCTION("IMPORTRANGE(""https://docs.google.com/spreadsheets/d/1Yj_ptqi66GCucihVvJfMjLAmec39IyEx_6qawtMGysU/edit?usp=sharing"",""สบก!R41"")"),186571)</f>
        <v>186571</v>
      </c>
      <c r="O45" s="94">
        <f ca="1">IF(L45&gt;0,N45*100/L45,0)</f>
        <v>29.562826810331167</v>
      </c>
      <c r="P45" s="94">
        <f ca="1">IF(M45&gt;0,N45*100/M45,0)</f>
        <v>59.135023771790806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IFERROR(__xludf.DUMMYFUNCTION("IMPORTRANGE(""https://docs.google.com/spreadsheets/d/1Yj_ptqi66GCucihVvJfMjLAmec39IyEx_6qawtMGysU/edit?usp=sharing"",""สบก!M41"")"),631100)</f>
        <v>631100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IFERROR(__xludf.DUMMYFUNCTION("IMPORTRANGE(""https://docs.google.com/spreadsheets/d/1Yj_ptqi66GCucihVvJfMjLAmec39IyEx_6qawtMGysU/edit?usp=sharing"",""สบก!N41"")"),0)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IFERROR(__xludf.DUMMYFUNCTION("IMPORTRANGE(""https://docs.google.com/spreadsheets/d/1Yj_ptqi66GCucihVvJfMjLAmec39IyEx_6qawtMGysU/edit?usp=sharing"",""สบก!O41"")"),810000)</f>
        <v>810000</v>
      </c>
      <c r="M49" s="103"/>
      <c r="N49" s="93">
        <f ca="1">IFERROR(__xludf.DUMMYFUNCTION("IMPORTRANGE(""https://docs.google.com/spreadsheets/d/1Yj_ptqi66GCucihVvJfMjLAmec39IyEx_6qawtMGysU/edit?usp=sharing"",""สบก!S41"")"),0)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412800</v>
      </c>
      <c r="M53" s="127">
        <f t="shared" ca="1" si="39"/>
        <v>215400</v>
      </c>
      <c r="N53" s="127">
        <f t="shared" ca="1" si="39"/>
        <v>191287</v>
      </c>
      <c r="O53" s="126">
        <f t="shared" ref="O53:O55" ca="1" si="40">IF(L53&gt;0,N53*100/L53,0)</f>
        <v>46.338905038759691</v>
      </c>
      <c r="P53" s="126">
        <f t="shared" ref="P53:P55" ca="1" si="41">IF(M53&gt;0,N53*100/M53,0)</f>
        <v>88.805478180129995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412800</v>
      </c>
      <c r="M55" s="127">
        <f t="shared" ca="1" si="43"/>
        <v>215400</v>
      </c>
      <c r="N55" s="127">
        <f t="shared" ca="1" si="43"/>
        <v>191287</v>
      </c>
      <c r="O55" s="126">
        <f t="shared" ca="1" si="40"/>
        <v>46.338905038759691</v>
      </c>
      <c r="P55" s="126">
        <f t="shared" ca="1" si="41"/>
        <v>88.805478180129995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412800</v>
      </c>
      <c r="M57" s="93">
        <f ca="1">IFERROR(__xludf.DUMMYFUNCTION("IMPORTRANGE(""https://docs.google.com/spreadsheets/d/1Yj_ptqi66GCucihVvJfMjLAmec39IyEx_6qawtMGysU/edit?usp=sharing"",""สบก!Z41"")"),215400)</f>
        <v>215400</v>
      </c>
      <c r="N57" s="93">
        <f ca="1">IFERROR(__xludf.DUMMYFUNCTION("IMPORTRANGE(""https://docs.google.com/spreadsheets/d/1Yj_ptqi66GCucihVvJfMjLAmec39IyEx_6qawtMGysU/edit?usp=sharing"",""สบก!AA41"")"),191287)</f>
        <v>191287</v>
      </c>
      <c r="O57" s="94">
        <f ca="1">IF(L57&gt;0,N57*100/L57,0)</f>
        <v>46.338905038759691</v>
      </c>
      <c r="P57" s="94">
        <f ca="1">IF(M57&gt;0,N57*100/M57,0)</f>
        <v>88.805478180129995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IFERROR(__xludf.DUMMYFUNCTION("IMPORTRANGE(""https://docs.google.com/spreadsheets/d/1Yj_ptqi66GCucihVvJfMjLAmec39IyEx_6qawtMGysU/edit?usp=sharing"",""สบก!V41"")"),412800)</f>
        <v>412800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IFERROR(__xludf.DUMMYFUNCTION("IMPORTRANGE(""https://docs.google.com/spreadsheets/d/1Yj_ptqi66GCucihVvJfMjLAmec39IyEx_6qawtMGysU/edit?usp=sharing"",""สบก!W41"")"),0)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IFERROR(__xludf.DUMMYFUNCTION("IMPORTRANGE(""https://docs.google.com/spreadsheets/d/1Yj_ptqi66GCucihVvJfMjLAmec39IyEx_6qawtMGysU/edit?usp=sharing"",""สบก!X41"")"),0)</f>
        <v>0</v>
      </c>
      <c r="M61" s="103"/>
      <c r="N61" s="93">
        <f ca="1">IFERROR(__xludf.DUMMYFUNCTION("IMPORTRANGE(""https://docs.google.com/spreadsheets/d/1Yj_ptqi66GCucihVvJfMjLAmec39IyEx_6qawtMGysU/edit?usp=sharing"",""สบก!AB41"")"),0)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IFERROR(__xludf.DUMMYFUNCTION("IMPORTRANGE(""https://docs.google.com/spreadsheets/d/1XL5vhW3sbDhbH9Cz0tuDiY8C3ctxq1tqvaCgkFb8cCA/edit?usp=sharing"",""นครพนม!I9"")"),1)</f>
        <v>1</v>
      </c>
      <c r="J64" s="148">
        <f ca="1">IFERROR(__xludf.DUMMYFUNCTION("IMPORTRANGE(""https://docs.google.com/spreadsheets/d/1XL5vhW3sbDhbH9Cz0tuDiY8C3ctxq1tqvaCgkFb8cCA/edit?usp=sharing"",""นครพนม!J9"")"),1)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IFERROR(__xludf.DUMMYFUNCTION("IMPORTRANGE(""https://docs.google.com/spreadsheets/d/1XL5vhW3sbDhbH9Cz0tuDiY8C3ctxq1tqvaCgkFb8cCA/edit?usp=sharing"",""นครพนม!I10"")"),50)</f>
        <v>50</v>
      </c>
      <c r="J65" s="148">
        <f ca="1">IFERROR(__xludf.DUMMYFUNCTION("IMPORTRANGE(""https://docs.google.com/spreadsheets/d/1XL5vhW3sbDhbH9Cz0tuDiY8C3ctxq1tqvaCgkFb8cCA/edit?usp=sharing"",""นครพนม!J10"")"),50)</f>
        <v>50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674200</v>
      </c>
      <c r="M66" s="158">
        <f t="shared" ca="1" si="45"/>
        <v>373720</v>
      </c>
      <c r="N66" s="158">
        <f t="shared" ca="1" si="45"/>
        <v>118970</v>
      </c>
      <c r="O66" s="157">
        <f t="shared" ref="O66:O68" ca="1" si="46">IF(L66&gt;0,N66*100/L66,0)</f>
        <v>17.646099080391576</v>
      </c>
      <c r="P66" s="157">
        <f t="shared" ref="P66:P68" ca="1" si="47">IF(M66&gt;0,N66*100/M66,0)</f>
        <v>31.833993364015839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674200</v>
      </c>
      <c r="M68" s="163">
        <f t="shared" ca="1" si="49"/>
        <v>373720</v>
      </c>
      <c r="N68" s="163">
        <f t="shared" ca="1" si="49"/>
        <v>118970</v>
      </c>
      <c r="O68" s="162">
        <f t="shared" ca="1" si="46"/>
        <v>17.646099080391576</v>
      </c>
      <c r="P68" s="162">
        <f t="shared" ca="1" si="47"/>
        <v>31.833993364015839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674200</v>
      </c>
      <c r="M70" s="176">
        <f ca="1">IFERROR(__xludf.DUMMYFUNCTION("IMPORTRANGE(""https://docs.google.com/spreadsheets/d/1Yj_ptqi66GCucihVvJfMjLAmec39IyEx_6qawtMGysU/edit?usp=sharing"",""สบก!AI41"")"),373720)</f>
        <v>373720</v>
      </c>
      <c r="N70" s="177">
        <f ca="1">IFERROR(__xludf.DUMMYFUNCTION("IMPORTRANGE(""https://docs.google.com/spreadsheets/d/1Yj_ptqi66GCucihVvJfMjLAmec39IyEx_6qawtMGysU/edit?usp=sharing"",""สบก!AJ41"")"),118970)</f>
        <v>118970</v>
      </c>
      <c r="O70" s="178">
        <f ca="1">IF(L70&gt;0,N70*100/L70,0)</f>
        <v>17.646099080391576</v>
      </c>
      <c r="P70" s="178">
        <f ca="1">IF(M70&gt;0,N70*100/M70,0)</f>
        <v>31.833993364015839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IFERROR(__xludf.DUMMYFUNCTION("IMPORTRANGE(""https://docs.google.com/spreadsheets/d/1Yj_ptqi66GCucihVvJfMjLAmec39IyEx_6qawtMGysU/edit?usp=sharing"",""สบก!AE41"")"),188200)</f>
        <v>188200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IFERROR(__xludf.DUMMYFUNCTION("IMPORTRANGE(""https://docs.google.com/spreadsheets/d/1Yj_ptqi66GCucihVvJfMjLAmec39IyEx_6qawtMGysU/edit?usp=sharing"",""สบก!AF41"")"),486000)</f>
        <v>486000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IFERROR(__xludf.DUMMYFUNCTION("IMPORTRANGE(""https://docs.google.com/spreadsheets/d/1Yj_ptqi66GCucihVvJfMjLAmec39IyEx_6qawtMGysU/edit?usp=sharing"",""สบก!AG41"")"),0)</f>
        <v>0</v>
      </c>
      <c r="M74" s="103"/>
      <c r="N74" s="93">
        <f ca="1">IFERROR(__xludf.DUMMYFUNCTION("IMPORTRANGE(""https://docs.google.com/spreadsheets/d/1Yj_ptqi66GCucihVvJfMjLAmec39IyEx_6qawtMGysU/edit?usp=sharing"",""สบก!AK41"")"),0)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IFERROR(__xludf.DUMMYFUNCTION("IMPORTRANGE(""https://docs.google.com/spreadsheets/d/1XL5vhW3sbDhbH9Cz0tuDiY8C3ctxq1tqvaCgkFb8cCA/edit?usp=sharing"",""นครพนม!J16"")"),0)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IFERROR(__xludf.DUMMYFUNCTION("IMPORTRANGE(""https://docs.google.com/spreadsheets/d/1XL5vhW3sbDhbH9Cz0tuDiY8C3ctxq1tqvaCgkFb8cCA/edit?usp=sharing"",""นครพนม!J17"")"),1)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IFERROR(__xludf.DUMMYFUNCTION("IMPORTRANGE(""https://docs.google.com/spreadsheets/d/1XL5vhW3sbDhbH9Cz0tuDiY8C3ctxq1tqvaCgkFb8cCA/edit?usp=sharing"",""นครพนม!J18"")"),1)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IFERROR(__xludf.DUMMYFUNCTION("IMPORTRANGE(""https://docs.google.com/spreadsheets/d/1XL5vhW3sbDhbH9Cz0tuDiY8C3ctxq1tqvaCgkFb8cCA/edit?usp=sharing"",""นครพนม!J19"")"),1)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IFERROR(__xludf.DUMMYFUNCTION("IMPORTRANGE(""https://docs.google.com/spreadsheets/d/1XL5vhW3sbDhbH9Cz0tuDiY8C3ctxq1tqvaCgkFb8cCA/edit?usp=sharing"",""นครพนม!I20"")"),1)</f>
        <v>1</v>
      </c>
      <c r="J80" s="210">
        <f ca="1">IFERROR(__xludf.DUMMYFUNCTION("IMPORTRANGE(""https://docs.google.com/spreadsheets/d/1XL5vhW3sbDhbH9Cz0tuDiY8C3ctxq1tqvaCgkFb8cCA/edit?usp=sharing"",""นครพนม!J20"")"),1)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IFERROR(__xludf.DUMMYFUNCTION("IMPORTRANGE(""https://docs.google.com/spreadsheets/d/1XL5vhW3sbDhbH9Cz0tuDiY8C3ctxq1tqvaCgkFb8cCA/edit?usp=sharing"",""นครพนม!I21"")"),50)</f>
        <v>50</v>
      </c>
      <c r="J81" s="210">
        <f ca="1">IFERROR(__xludf.DUMMYFUNCTION("IMPORTRANGE(""https://docs.google.com/spreadsheets/d/1XL5vhW3sbDhbH9Cz0tuDiY8C3ctxq1tqvaCgkFb8cCA/edit?usp=sharing"",""นครพนม!J21"")"),50)</f>
        <v>50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IFERROR(__xludf.DUMMYFUNCTION("IMPORTRANGE(""https://docs.google.com/spreadsheets/d/1XL5vhW3sbDhbH9Cz0tuDiY8C3ctxq1tqvaCgkFb8cCA/edit?usp=sharing"",""นครพนม!I22"")"),0)</f>
        <v>0</v>
      </c>
      <c r="J82" s="213">
        <f ca="1">IFERROR(__xludf.DUMMYFUNCTION("IMPORTRANGE(""https://docs.google.com/spreadsheets/d/1XL5vhW3sbDhbH9Cz0tuDiY8C3ctxq1tqvaCgkFb8cCA/edit?usp=sharing"",""นครพนม!J22"")"),0)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IFERROR(__xludf.DUMMYFUNCTION("IMPORTRANGE(""https://docs.google.com/spreadsheets/d/1XL5vhW3sbDhbH9Cz0tuDiY8C3ctxq1tqvaCgkFb8cCA/edit?usp=sharing"",""นครพนม!I23"")"),0)</f>
        <v>0</v>
      </c>
      <c r="J83" s="213">
        <f ca="1">IFERROR(__xludf.DUMMYFUNCTION("IMPORTRANGE(""https://docs.google.com/spreadsheets/d/1XL5vhW3sbDhbH9Cz0tuDiY8C3ctxq1tqvaCgkFb8cCA/edit?usp=sharing"",""นครพนม!J23"")"),0)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IFERROR(__xludf.DUMMYFUNCTION("IMPORTRANGE(""https://docs.google.com/spreadsheets/d/1XL5vhW3sbDhbH9Cz0tuDiY8C3ctxq1tqvaCgkFb8cCA/edit?usp=sharing"",""นครพนม!I24"")"),1)</f>
        <v>1</v>
      </c>
      <c r="J84" s="198">
        <f ca="1">IFERROR(__xludf.DUMMYFUNCTION("IMPORTRANGE(""https://docs.google.com/spreadsheets/d/1XL5vhW3sbDhbH9Cz0tuDiY8C3ctxq1tqvaCgkFb8cCA/edit?usp=sharing"",""นครพนม!J24"")"),1)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IFERROR(__xludf.DUMMYFUNCTION("IMPORTRANGE(""https://docs.google.com/spreadsheets/d/1XL5vhW3sbDhbH9Cz0tuDiY8C3ctxq1tqvaCgkFb8cCA/edit?usp=sharing"",""นครพนม!I25"")"),50)</f>
        <v>50</v>
      </c>
      <c r="J85" s="198">
        <f ca="1">IFERROR(__xludf.DUMMYFUNCTION("IMPORTRANGE(""https://docs.google.com/spreadsheets/d/1XL5vhW3sbDhbH9Cz0tuDiY8C3ctxq1tqvaCgkFb8cCA/edit?usp=sharing"",""นครพนม!J25"")"),50)</f>
        <v>50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IFERROR(__xludf.DUMMYFUNCTION("IMPORTRANGE(""https://docs.google.com/spreadsheets/d/1XL5vhW3sbDhbH9Cz0tuDiY8C3ctxq1tqvaCgkFb8cCA/edit?usp=sharing"",""นครพนม!I26"")"),0)</f>
        <v>0</v>
      </c>
      <c r="J86" s="213">
        <f ca="1">IFERROR(__xludf.DUMMYFUNCTION("IMPORTRANGE(""https://docs.google.com/spreadsheets/d/1XL5vhW3sbDhbH9Cz0tuDiY8C3ctxq1tqvaCgkFb8cCA/edit?usp=sharing"",""นครพนม!J26"")"),0)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IFERROR(__xludf.DUMMYFUNCTION("IMPORTRANGE(""https://docs.google.com/spreadsheets/d/1XL5vhW3sbDhbH9Cz0tuDiY8C3ctxq1tqvaCgkFb8cCA/edit?usp=sharing"",""นครพนม!I27"")"),0)</f>
        <v>0</v>
      </c>
      <c r="J87" s="213">
        <f ca="1">IFERROR(__xludf.DUMMYFUNCTION("IMPORTRANGE(""https://docs.google.com/spreadsheets/d/1XL5vhW3sbDhbH9Cz0tuDiY8C3ctxq1tqvaCgkFb8cCA/edit?usp=sharing"",""นครพนม!J27"")"),0)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IFERROR(__xludf.DUMMYFUNCTION("IMPORTRANGE(""https://docs.google.com/spreadsheets/d/1XL5vhW3sbDhbH9Cz0tuDiY8C3ctxq1tqvaCgkFb8cCA/edit?usp=sharing"",""นครพนม!I28"")"),0)</f>
        <v>0</v>
      </c>
      <c r="J88" s="213">
        <f ca="1">IFERROR(__xludf.DUMMYFUNCTION("IMPORTRANGE(""https://docs.google.com/spreadsheets/d/1XL5vhW3sbDhbH9Cz0tuDiY8C3ctxq1tqvaCgkFb8cCA/edit?usp=sharing"",""นครพนม!J28"")"),0)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IFERROR(__xludf.DUMMYFUNCTION("IMPORTRANGE(""https://docs.google.com/spreadsheets/d/1XL5vhW3sbDhbH9Cz0tuDiY8C3ctxq1tqvaCgkFb8cCA/edit?usp=sharing"",""นครพนม!J29"")"),0)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IFERROR(__xludf.DUMMYFUNCTION("IMPORTRANGE(""https://docs.google.com/spreadsheets/d/1XL5vhW3sbDhbH9Cz0tuDiY8C3ctxq1tqvaCgkFb8cCA/edit?usp=sharing"",""นครพนม!J30"")"),0)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IFERROR(__xludf.DUMMYFUNCTION("IMPORTRANGE(""https://docs.google.com/spreadsheets/d/1XL5vhW3sbDhbH9Cz0tuDiY8C3ctxq1tqvaCgkFb8cCA/edit?usp=sharing"",""นครพนม!I32"")"),4)</f>
        <v>4</v>
      </c>
      <c r="J92" s="148">
        <f ca="1">IFERROR(__xludf.DUMMYFUNCTION("IMPORTRANGE(""https://docs.google.com/spreadsheets/d/1XL5vhW3sbDhbH9Cz0tuDiY8C3ctxq1tqvaCgkFb8cCA/edit?usp=sharing"",""นครพนม!J32"")"),0)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IFERROR(__xludf.DUMMYFUNCTION("IMPORTRANGE(""https://docs.google.com/spreadsheets/d/1XL5vhW3sbDhbH9Cz0tuDiY8C3ctxq1tqvaCgkFb8cCA/edit?usp=sharing"",""นครพนม!I33"")"),1)</f>
        <v>1</v>
      </c>
      <c r="J93" s="148">
        <f ca="1">IFERROR(__xludf.DUMMYFUNCTION("IMPORTRANGE(""https://docs.google.com/spreadsheets/d/1XL5vhW3sbDhbH9Cz0tuDiY8C3ctxq1tqvaCgkFb8cCA/edit?usp=sharing"",""นครพนม!J33"")"),0)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95360</v>
      </c>
      <c r="O94" s="157">
        <f t="shared" ref="O94:O96" ca="1" si="53">IF(L94&gt;0,N94*100/L94,0)</f>
        <v>44.456876456876458</v>
      </c>
      <c r="P94" s="157">
        <f t="shared" ref="P94:P96" ca="1" si="54">IF(M94&gt;0,N94*100/M94,0)</f>
        <v>138.74581696493524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95360</v>
      </c>
      <c r="O96" s="162">
        <f t="shared" ca="1" si="53"/>
        <v>44.456876456876458</v>
      </c>
      <c r="P96" s="162">
        <f t="shared" ca="1" si="54"/>
        <v>138.74581696493524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IFERROR(__xludf.DUMMYFUNCTION("IMPORTRANGE(""https://docs.google.com/spreadsheets/d/1Yj_ptqi66GCucihVvJfMjLAmec39IyEx_6qawtMGysU/edit?usp=sharing"",""สบก!AR41"")"),68730)</f>
        <v>68730</v>
      </c>
      <c r="N98" s="177">
        <f ca="1">IFERROR(__xludf.DUMMYFUNCTION("IMPORTRANGE(""https://docs.google.com/spreadsheets/d/1Yj_ptqi66GCucihVvJfMjLAmec39IyEx_6qawtMGysU/edit?usp=sharing"",""สบก!AS41"")"),3360)</f>
        <v>3360</v>
      </c>
      <c r="O98" s="178">
        <f ca="1">IF(L98&gt;0,N98*100/L98,0)</f>
        <v>2.751842751842752</v>
      </c>
      <c r="P98" s="178">
        <f ca="1">IF(M98&gt;0,N98*100/M98,0)</f>
        <v>4.8886948930597995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IFERROR(__xludf.DUMMYFUNCTION("IMPORTRANGE(""https://docs.google.com/spreadsheets/d/1Yj_ptqi66GCucihVvJfMjLAmec39IyEx_6qawtMGysU/edit?usp=sharing"",""สบก!AN41"")"),0)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IFERROR(__xludf.DUMMYFUNCTION("IMPORTRANGE(""https://docs.google.com/spreadsheets/d/1Yj_ptqi66GCucihVvJfMjLAmec39IyEx_6qawtMGysU/edit?usp=sharing"",""สบก!AO41"")"),122100)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IFERROR(__xludf.DUMMYFUNCTION("IMPORTRANGE(""https://docs.google.com/spreadsheets/d/1Yj_ptqi66GCucihVvJfMjLAmec39IyEx_6qawtMGysU/edit?usp=sharing"",""สบก!AP41"")"),92400)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IFERROR(__xludf.DUMMYFUNCTION("IMPORTRANGE(""https://docs.google.com/spreadsheets/d/1Yj_ptqi66GCucihVvJfMjLAmec39IyEx_6qawtMGysU/edit?usp=sharing"",""สบก!AT41"")"),92000)</f>
        <v>92000</v>
      </c>
      <c r="O102" s="103">
        <f ca="1">IF(L102&gt;0,N102*100/L102,0)</f>
        <v>99.567099567099561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IFERROR(__xludf.DUMMYFUNCTION("IMPORTRANGE(""https://docs.google.com/spreadsheets/d/1XL5vhW3sbDhbH9Cz0tuDiY8C3ctxq1tqvaCgkFb8cCA/edit?usp=sharing"",""นครพนม!J39"")"),0)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IFERROR(__xludf.DUMMYFUNCTION("IMPORTRANGE(""https://docs.google.com/spreadsheets/d/1XL5vhW3sbDhbH9Cz0tuDiY8C3ctxq1tqvaCgkFb8cCA/edit?usp=sharing"",""นครพนม!J40"")"),1)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IFERROR(__xludf.DUMMYFUNCTION("IMPORTRANGE(""https://docs.google.com/spreadsheets/d/1XL5vhW3sbDhbH9Cz0tuDiY8C3ctxq1tqvaCgkFb8cCA/edit?usp=sharing"",""นครพนม!J41"")"),1)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IFERROR(__xludf.DUMMYFUNCTION("IMPORTRANGE(""https://docs.google.com/spreadsheets/d/1XL5vhW3sbDhbH9Cz0tuDiY8C3ctxq1tqvaCgkFb8cCA/edit?usp=sharing"",""นครพนม!J42"")"),1)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IFERROR(__xludf.DUMMYFUNCTION("IMPORTRANGE(""https://docs.google.com/spreadsheets/d/1XL5vhW3sbDhbH9Cz0tuDiY8C3ctxq1tqvaCgkFb8cCA/edit?usp=sharing"",""นครพนม!I43"")"),1)</f>
        <v>1</v>
      </c>
      <c r="J108" s="213">
        <f ca="1">IFERROR(__xludf.DUMMYFUNCTION("IMPORTRANGE(""https://docs.google.com/spreadsheets/d/1XL5vhW3sbDhbH9Cz0tuDiY8C3ctxq1tqvaCgkFb8cCA/edit?usp=sharing"",""นครพนม!J43"")"),0)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IFERROR(__xludf.DUMMYFUNCTION("IMPORTRANGE(""https://docs.google.com/spreadsheets/d/1XL5vhW3sbDhbH9Cz0tuDiY8C3ctxq1tqvaCgkFb8cCA/edit?usp=sharing"",""นครพนม!I44"")"),4)</f>
        <v>4</v>
      </c>
      <c r="J109" s="213">
        <f ca="1">IFERROR(__xludf.DUMMYFUNCTION("IMPORTRANGE(""https://docs.google.com/spreadsheets/d/1XL5vhW3sbDhbH9Cz0tuDiY8C3ctxq1tqvaCgkFb8cCA/edit?usp=sharing"",""นครพนม!J44"")"),0)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IFERROR(__xludf.DUMMYFUNCTION("IMPORTRANGE(""https://docs.google.com/spreadsheets/d/1XL5vhW3sbDhbH9Cz0tuDiY8C3ctxq1tqvaCgkFb8cCA/edit?usp=sharing"",""นครพนม!I45"")"),4)</f>
        <v>4</v>
      </c>
      <c r="J110" s="213">
        <f ca="1">IFERROR(__xludf.DUMMYFUNCTION("IMPORTRANGE(""https://docs.google.com/spreadsheets/d/1XL5vhW3sbDhbH9Cz0tuDiY8C3ctxq1tqvaCgkFb8cCA/edit?usp=sharing"",""นครพนม!J45"")"),4)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IFERROR(__xludf.DUMMYFUNCTION("IMPORTRANGE(""https://docs.google.com/spreadsheets/d/1XL5vhW3sbDhbH9Cz0tuDiY8C3ctxq1tqvaCgkFb8cCA/edit?usp=sharing"",""นครพนม!I46"")"),4)</f>
        <v>4</v>
      </c>
      <c r="J111" s="213">
        <f ca="1">IFERROR(__xludf.DUMMYFUNCTION("IMPORTRANGE(""https://docs.google.com/spreadsheets/d/1XL5vhW3sbDhbH9Cz0tuDiY8C3ctxq1tqvaCgkFb8cCA/edit?usp=sharing"",""นครพนม!J46"")"),0)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IFERROR(__xludf.DUMMYFUNCTION("IMPORTRANGE(""https://docs.google.com/spreadsheets/d/1XL5vhW3sbDhbH9Cz0tuDiY8C3ctxq1tqvaCgkFb8cCA/edit?usp=sharing"",""นครพนม!I47"")"),4)</f>
        <v>4</v>
      </c>
      <c r="J112" s="213">
        <f ca="1">IFERROR(__xludf.DUMMYFUNCTION("IMPORTRANGE(""https://docs.google.com/spreadsheets/d/1XL5vhW3sbDhbH9Cz0tuDiY8C3ctxq1tqvaCgkFb8cCA/edit?usp=sharing"",""นครพนม!J47"")"),0)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IFERROR(__xludf.DUMMYFUNCTION("IMPORTRANGE(""https://docs.google.com/spreadsheets/d/1XL5vhW3sbDhbH9Cz0tuDiY8C3ctxq1tqvaCgkFb8cCA/edit?usp=sharing"",""นครพนม!I48"")"),1)</f>
        <v>1</v>
      </c>
      <c r="J113" s="213">
        <f ca="1">IFERROR(__xludf.DUMMYFUNCTION("IMPORTRANGE(""https://docs.google.com/spreadsheets/d/1XL5vhW3sbDhbH9Cz0tuDiY8C3ctxq1tqvaCgkFb8cCA/edit?usp=sharing"",""นครพนม!J48"")"),0)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IFERROR(__xludf.DUMMYFUNCTION("IMPORTRANGE(""https://docs.google.com/spreadsheets/d/1XL5vhW3sbDhbH9Cz0tuDiY8C3ctxq1tqvaCgkFb8cCA/edit?usp=sharing"",""นครพนม!J49"")"),0)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IFERROR(__xludf.DUMMYFUNCTION("IMPORTRANGE(""https://docs.google.com/spreadsheets/d/1XL5vhW3sbDhbH9Cz0tuDiY8C3ctxq1tqvaCgkFb8cCA/edit?usp=sharing"",""นครพนม!J50"")"),0)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IFERROR(__xludf.DUMMYFUNCTION("IMPORTRANGE(""https://docs.google.com/spreadsheets/d/1XL5vhW3sbDhbH9Cz0tuDiY8C3ctxq1tqvaCgkFb8cCA/edit?usp=sharing"",""นครพนม!I52"")"),0)</f>
        <v>0</v>
      </c>
      <c r="J117" s="148">
        <f ca="1">IFERROR(__xludf.DUMMYFUNCTION("IMPORTRANGE(""https://docs.google.com/spreadsheets/d/1XL5vhW3sbDhbH9Cz0tuDiY8C3ctxq1tqvaCgkFb8cCA/edit?usp=sharing"",""นครพนม!J52"")"),0)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IFERROR(__xludf.DUMMYFUNCTION("IMPORTRANGE(""https://docs.google.com/spreadsheets/d/1Yj_ptqi66GCucihVvJfMjLAmec39IyEx_6qawtMGysU/edit?usp=sharing"",""สบก!BA41"")"),0)</f>
        <v>0</v>
      </c>
      <c r="N122" s="177">
        <f ca="1">IFERROR(__xludf.DUMMYFUNCTION("IMPORTRANGE(""https://docs.google.com/spreadsheets/d/1Yj_ptqi66GCucihVvJfMjLAmec39IyEx_6qawtMGysU/edit?usp=sharing"",""สบก!BB41"")"),0)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IFERROR(__xludf.DUMMYFUNCTION("IMPORTRANGE(""https://docs.google.com/spreadsheets/d/1Yj_ptqi66GCucihVvJfMjLAmec39IyEx_6qawtMGysU/edit?usp=sharing"",""สบก!AW41"")"),0)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IFERROR(__xludf.DUMMYFUNCTION("IMPORTRANGE(""https://docs.google.com/spreadsheets/d/1Yj_ptqi66GCucihVvJfMjLAmec39IyEx_6qawtMGysU/edit?usp=sharing"",""สบก!AX41"")"),0)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IFERROR(__xludf.DUMMYFUNCTION("IMPORTRANGE(""https://docs.google.com/spreadsheets/d/1Yj_ptqi66GCucihVvJfMjLAmec39IyEx_6qawtMGysU/edit?usp=sharing"",""สบก!AY41"")"),0)</f>
        <v>0</v>
      </c>
      <c r="M126" s="103"/>
      <c r="N126" s="93">
        <f ca="1">IFERROR(__xludf.DUMMYFUNCTION("IMPORTRANGE(""https://docs.google.com/spreadsheets/d/1Yj_ptqi66GCucihVvJfMjLAmec39IyEx_6qawtMGysU/edit?usp=sharing"",""สบก!BC41"")"),0)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IFERROR(__xludf.DUMMYFUNCTION("IMPORTRANGE(""https://docs.google.com/spreadsheets/d/1XL5vhW3sbDhbH9Cz0tuDiY8C3ctxq1tqvaCgkFb8cCA/edit?usp=sharing"",""นครพนม!J58"")"),0)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IFERROR(__xludf.DUMMYFUNCTION("IMPORTRANGE(""https://docs.google.com/spreadsheets/d/1XL5vhW3sbDhbH9Cz0tuDiY8C3ctxq1tqvaCgkFb8cCA/edit?usp=sharing"",""นครพนม!J59"")"),0)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IFERROR(__xludf.DUMMYFUNCTION("IMPORTRANGE(""https://docs.google.com/spreadsheets/d/1XL5vhW3sbDhbH9Cz0tuDiY8C3ctxq1tqvaCgkFb8cCA/edit?usp=sharing"",""นครพนม!J60"")"),0)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IFERROR(__xludf.DUMMYFUNCTION("IMPORTRANGE(""https://docs.google.com/spreadsheets/d/1XL5vhW3sbDhbH9Cz0tuDiY8C3ctxq1tqvaCgkFb8cCA/edit?usp=sharing"",""นครพนม!J61"")"),0)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IFERROR(__xludf.DUMMYFUNCTION("IMPORTRANGE(""https://docs.google.com/spreadsheets/d/1XL5vhW3sbDhbH9Cz0tuDiY8C3ctxq1tqvaCgkFb8cCA/edit?usp=sharing"",""นครพนม!I62"")"),0)</f>
        <v>0</v>
      </c>
      <c r="J132" s="213">
        <f ca="1">IFERROR(__xludf.DUMMYFUNCTION("IMPORTRANGE(""https://docs.google.com/spreadsheets/d/1XL5vhW3sbDhbH9Cz0tuDiY8C3ctxq1tqvaCgkFb8cCA/edit?usp=sharing"",""นครพนม!J62"")"),0)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IFERROR(__xludf.DUMMYFUNCTION("IMPORTRANGE(""https://docs.google.com/spreadsheets/d/1XL5vhW3sbDhbH9Cz0tuDiY8C3ctxq1tqvaCgkFb8cCA/edit?usp=sharing"",""นครพนม!I63"")"),0)</f>
        <v>0</v>
      </c>
      <c r="J133" s="213">
        <f ca="1">IFERROR(__xludf.DUMMYFUNCTION("IMPORTRANGE(""https://docs.google.com/spreadsheets/d/1XL5vhW3sbDhbH9Cz0tuDiY8C3ctxq1tqvaCgkFb8cCA/edit?usp=sharing"",""นครพนม!J63"")"),0)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IFERROR(__xludf.DUMMYFUNCTION("IMPORTRANGE(""https://docs.google.com/spreadsheets/d/1XL5vhW3sbDhbH9Cz0tuDiY8C3ctxq1tqvaCgkFb8cCA/edit?usp=sharing"",""นครพนม!J64"")"),0)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IFERROR(__xludf.DUMMYFUNCTION("IMPORTRANGE(""https://docs.google.com/spreadsheets/d/1XL5vhW3sbDhbH9Cz0tuDiY8C3ctxq1tqvaCgkFb8cCA/edit?usp=sharing"",""นครพนม!J65"")"),0)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IFERROR(__xludf.DUMMYFUNCTION("IMPORTRANGE(""https://docs.google.com/spreadsheets/d/1XL5vhW3sbDhbH9Cz0tuDiY8C3ctxq1tqvaCgkFb8cCA/edit?usp=sharing"",""นครพนม!I68"")"),0)</f>
        <v>0</v>
      </c>
      <c r="J138" s="276">
        <f ca="1">IFERROR(__xludf.DUMMYFUNCTION("IMPORTRANGE(""https://docs.google.com/spreadsheets/d/1XL5vhW3sbDhbH9Cz0tuDiY8C3ctxq1tqvaCgkFb8cCA/edit?usp=sharing"",""นครพนม!J68"")"),0)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72000</v>
      </c>
      <c r="M140" s="158">
        <f t="shared" ca="1" si="64"/>
        <v>55750</v>
      </c>
      <c r="N140" s="158">
        <f t="shared" ca="1" si="64"/>
        <v>8400</v>
      </c>
      <c r="O140" s="157">
        <f t="shared" ref="O140:O142" ca="1" si="65">IF(L140&gt;0,N140*100/L140,0)</f>
        <v>11.666666666666666</v>
      </c>
      <c r="P140" s="157">
        <f t="shared" ref="P140:P142" ca="1" si="66">IF(M140&gt;0,N140*100/M140,0)</f>
        <v>15.067264573991032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72000</v>
      </c>
      <c r="M142" s="163">
        <f t="shared" ca="1" si="68"/>
        <v>55750</v>
      </c>
      <c r="N142" s="163">
        <f t="shared" ca="1" si="68"/>
        <v>8400</v>
      </c>
      <c r="O142" s="162">
        <f t="shared" ca="1" si="65"/>
        <v>11.666666666666666</v>
      </c>
      <c r="P142" s="162">
        <f t="shared" ca="1" si="66"/>
        <v>15.067264573991032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72000</v>
      </c>
      <c r="M144" s="176">
        <f ca="1">IFERROR(__xludf.DUMMYFUNCTION("IMPORTRANGE(""https://docs.google.com/spreadsheets/d/1Yj_ptqi66GCucihVvJfMjLAmec39IyEx_6qawtMGysU/edit?usp=sharing"",""สบก!BJ41"")"),55750)</f>
        <v>55750</v>
      </c>
      <c r="N144" s="177">
        <f ca="1">IFERROR(__xludf.DUMMYFUNCTION("IMPORTRANGE(""https://docs.google.com/spreadsheets/d/1Yj_ptqi66GCucihVvJfMjLAmec39IyEx_6qawtMGysU/edit?usp=sharing"",""สบก!BK41"")"),8400)</f>
        <v>8400</v>
      </c>
      <c r="O144" s="178">
        <f ca="1">IF(L144&gt;0,N144*100/L144,0)</f>
        <v>11.666666666666666</v>
      </c>
      <c r="P144" s="178">
        <f ca="1">IF(M144&gt;0,N144*100/M144,0)</f>
        <v>15.067264573991032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IFERROR(__xludf.DUMMYFUNCTION("IMPORTRANGE(""https://docs.google.com/spreadsheets/d/1Yj_ptqi66GCucihVvJfMjLAmec39IyEx_6qawtMGysU/edit?usp=sharing"",""สบก!BF41"")"),0)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IFERROR(__xludf.DUMMYFUNCTION("IMPORTRANGE(""https://docs.google.com/spreadsheets/d/1Yj_ptqi66GCucihVvJfMjLAmec39IyEx_6qawtMGysU/edit?usp=sharing"",""สบก!BG41"")"),72000)</f>
        <v>72000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IFERROR(__xludf.DUMMYFUNCTION("IMPORTRANGE(""https://docs.google.com/spreadsheets/d/1Yj_ptqi66GCucihVvJfMjLAmec39IyEx_6qawtMGysU/edit?usp=sharing"",""สบก!BH41"")"),0)</f>
        <v>0</v>
      </c>
      <c r="M148" s="103"/>
      <c r="N148" s="93">
        <f ca="1">IFERROR(__xludf.DUMMYFUNCTION("IMPORTRANGE(""https://docs.google.com/spreadsheets/d/1Yj_ptqi66GCucihVvJfMjLAmec39IyEx_6qawtMGysU/edit?usp=sharing"",""สบก!BL41"")"),0)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IFERROR(__xludf.DUMMYFUNCTION("IMPORTRANGE(""https://docs.google.com/spreadsheets/d/1XL5vhW3sbDhbH9Cz0tuDiY8C3ctxq1tqvaCgkFb8cCA/edit?usp=sharing"",""นครพนม!I74"")"),4)</f>
        <v>4</v>
      </c>
      <c r="J149" s="284">
        <f ca="1">IFERROR(__xludf.DUMMYFUNCTION("IMPORTRANGE(""https://docs.google.com/spreadsheets/d/1XL5vhW3sbDhbH9Cz0tuDiY8C3ctxq1tqvaCgkFb8cCA/edit?usp=sharing"",""นครพนม!J74"")"),1)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IFERROR(__xludf.DUMMYFUNCTION("IMPORTRANGE(""https://docs.google.com/spreadsheets/d/1XL5vhW3sbDhbH9Cz0tuDiY8C3ctxq1tqvaCgkFb8cCA/edit?usp=sharing"",""นครพนม!J79"")"),0)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IFERROR(__xludf.DUMMYFUNCTION("IMPORTRANGE(""https://docs.google.com/spreadsheets/d/1XL5vhW3sbDhbH9Cz0tuDiY8C3ctxq1tqvaCgkFb8cCA/edit?usp=sharing"",""นครพนม!J80"")"),1)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IFERROR(__xludf.DUMMYFUNCTION("IMPORTRANGE(""https://docs.google.com/spreadsheets/d/1XL5vhW3sbDhbH9Cz0tuDiY8C3ctxq1tqvaCgkFb8cCA/edit?usp=sharing"",""นครพนม!J81"")"),1)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IFERROR(__xludf.DUMMYFUNCTION("IMPORTRANGE(""https://docs.google.com/spreadsheets/d/1XL5vhW3sbDhbH9Cz0tuDiY8C3ctxq1tqvaCgkFb8cCA/edit?usp=sharing"",""นครพนม!J82"")"),1)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IFERROR(__xludf.DUMMYFUNCTION("IMPORTRANGE(""https://docs.google.com/spreadsheets/d/1XL5vhW3sbDhbH9Cz0tuDiY8C3ctxq1tqvaCgkFb8cCA/edit?usp=sharing"",""นครพนม!I83"")"),4)</f>
        <v>4</v>
      </c>
      <c r="J158" s="198">
        <f ca="1">IFERROR(__xludf.DUMMYFUNCTION("IMPORTRANGE(""https://docs.google.com/spreadsheets/d/1XL5vhW3sbDhbH9Cz0tuDiY8C3ctxq1tqvaCgkFb8cCA/edit?usp=sharing"",""นครพนม!J83"")"),1)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IFERROR(__xludf.DUMMYFUNCTION("IMPORTRANGE(""https://docs.google.com/spreadsheets/d/1XL5vhW3sbDhbH9Cz0tuDiY8C3ctxq1tqvaCgkFb8cCA/edit?usp=sharing"",""นครพนม!J84"")"),0)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IFERROR(__xludf.DUMMYFUNCTION("IMPORTRANGE(""https://docs.google.com/spreadsheets/d/1XL5vhW3sbDhbH9Cz0tuDiY8C3ctxq1tqvaCgkFb8cCA/edit?usp=sharing"",""นครพนม!J85"")"),0)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IFERROR(__xludf.DUMMYFUNCTION("IMPORTRANGE(""https://docs.google.com/spreadsheets/d/1XL5vhW3sbDhbH9Cz0tuDiY8C3ctxq1tqvaCgkFb8cCA/edit?usp=sharing"",""นครพนม!J86"")"),0)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IFERROR(__xludf.DUMMYFUNCTION("IMPORTRANGE(""https://docs.google.com/spreadsheets/d/1XL5vhW3sbDhbH9Cz0tuDiY8C3ctxq1tqvaCgkFb8cCA/edit?usp=sharing"",""นครพนม!J87"")"),0)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IFERROR(__xludf.DUMMYFUNCTION("IMPORTRANGE(""https://docs.google.com/spreadsheets/d/1XL5vhW3sbDhbH9Cz0tuDiY8C3ctxq1tqvaCgkFb8cCA/edit?usp=sharing"",""นครพนม!J88"")"),0)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IFERROR(__xludf.DUMMYFUNCTION("IMPORTRANGE(""https://docs.google.com/spreadsheets/d/1XL5vhW3sbDhbH9Cz0tuDiY8C3ctxq1tqvaCgkFb8cCA/edit?usp=sharing"",""นครพนม!I89"")"),3)</f>
        <v>3</v>
      </c>
      <c r="J164" s="292">
        <f ca="1">IFERROR(__xludf.DUMMYFUNCTION("IMPORTRANGE(""https://docs.google.com/spreadsheets/d/1XL5vhW3sbDhbH9Cz0tuDiY8C3ctxq1tqvaCgkFb8cCA/edit?usp=sharing"",""นครพนม!J89"")"),0)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IFERROR(__xludf.DUMMYFUNCTION("IMPORTRANGE(""https://docs.google.com/spreadsheets/d/1XL5vhW3sbDhbH9Cz0tuDiY8C3ctxq1tqvaCgkFb8cCA/edit?usp=sharing"",""นครพนม!J94"")"),0)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IFERROR(__xludf.DUMMYFUNCTION("IMPORTRANGE(""https://docs.google.com/spreadsheets/d/1XL5vhW3sbDhbH9Cz0tuDiY8C3ctxq1tqvaCgkFb8cCA/edit?usp=sharing"",""นครพนม!J95"")"),1)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IFERROR(__xludf.DUMMYFUNCTION("IMPORTRANGE(""https://docs.google.com/spreadsheets/d/1XL5vhW3sbDhbH9Cz0tuDiY8C3ctxq1tqvaCgkFb8cCA/edit?usp=sharing"",""นครพนม!J96"")"),1)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IFERROR(__xludf.DUMMYFUNCTION("IMPORTRANGE(""https://docs.google.com/spreadsheets/d/1XL5vhW3sbDhbH9Cz0tuDiY8C3ctxq1tqvaCgkFb8cCA/edit?usp=sharing"",""นครพนม!J97"")"),1)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IFERROR(__xludf.DUMMYFUNCTION("IMPORTRANGE(""https://docs.google.com/spreadsheets/d/1XL5vhW3sbDhbH9Cz0tuDiY8C3ctxq1tqvaCgkFb8cCA/edit?usp=sharing"",""นครพนม!I98"")"),3)</f>
        <v>3</v>
      </c>
      <c r="J173" s="198">
        <f ca="1">IFERROR(__xludf.DUMMYFUNCTION("IMPORTRANGE(""https://docs.google.com/spreadsheets/d/1XL5vhW3sbDhbH9Cz0tuDiY8C3ctxq1tqvaCgkFb8cCA/edit?usp=sharing"",""นครพนม!J98"")"),0)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IFERROR(__xludf.DUMMYFUNCTION("IMPORTRANGE(""https://docs.google.com/spreadsheets/d/1XL5vhW3sbDhbH9Cz0tuDiY8C3ctxq1tqvaCgkFb8cCA/edit?usp=sharing"",""นครพนม!J99"")"),0)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IFERROR(__xludf.DUMMYFUNCTION("IMPORTRANGE(""https://docs.google.com/spreadsheets/d/1XL5vhW3sbDhbH9Cz0tuDiY8C3ctxq1tqvaCgkFb8cCA/edit?usp=sharing"",""นครพนม!J100"")"),0)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IFERROR(__xludf.DUMMYFUNCTION("IMPORTRANGE(""https://docs.google.com/spreadsheets/d/1XL5vhW3sbDhbH9Cz0tuDiY8C3ctxq1tqvaCgkFb8cCA/edit?usp=sharing"",""นครพนม!I101"")"),1)</f>
        <v>1</v>
      </c>
      <c r="J176" s="292">
        <f ca="1">IFERROR(__xludf.DUMMYFUNCTION("IMPORTRANGE(""https://docs.google.com/spreadsheets/d/1XL5vhW3sbDhbH9Cz0tuDiY8C3ctxq1tqvaCgkFb8cCA/edit?usp=sharing"",""นครพนม!J101"")"),0)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IFERROR(__xludf.DUMMYFUNCTION("IMPORTRANGE(""https://docs.google.com/spreadsheets/d/1XL5vhW3sbDhbH9Cz0tuDiY8C3ctxq1tqvaCgkFb8cCA/edit?usp=sharing"",""นครพนม!J106"")"),0)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IFERROR(__xludf.DUMMYFUNCTION("IMPORTRANGE(""https://docs.google.com/spreadsheets/d/1XL5vhW3sbDhbH9Cz0tuDiY8C3ctxq1tqvaCgkFb8cCA/edit?usp=sharing"",""นครพนม!J107"")"),1)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IFERROR(__xludf.DUMMYFUNCTION("IMPORTRANGE(""https://docs.google.com/spreadsheets/d/1XL5vhW3sbDhbH9Cz0tuDiY8C3ctxq1tqvaCgkFb8cCA/edit?usp=sharing"",""นครพนม!J108"")"),1)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IFERROR(__xludf.DUMMYFUNCTION("IMPORTRANGE(""https://docs.google.com/spreadsheets/d/1XL5vhW3sbDhbH9Cz0tuDiY8C3ctxq1tqvaCgkFb8cCA/edit?usp=sharing"",""นครพนม!J109"")"),1)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IFERROR(__xludf.DUMMYFUNCTION("IMPORTRANGE(""https://docs.google.com/spreadsheets/d/1XL5vhW3sbDhbH9Cz0tuDiY8C3ctxq1tqvaCgkFb8cCA/edit?usp=sharing"",""นครพนม!I110"")"),1)</f>
        <v>1</v>
      </c>
      <c r="J185" s="213">
        <f ca="1">IFERROR(__xludf.DUMMYFUNCTION("IMPORTRANGE(""https://docs.google.com/spreadsheets/d/1XL5vhW3sbDhbH9Cz0tuDiY8C3ctxq1tqvaCgkFb8cCA/edit?usp=sharing"",""นครพนม!J110"")"),0)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IFERROR(__xludf.DUMMYFUNCTION("IMPORTRANGE(""https://docs.google.com/spreadsheets/d/1XL5vhW3sbDhbH9Cz0tuDiY8C3ctxq1tqvaCgkFb8cCA/edit?usp=sharing"",""นครพนม!I111"")"),1)</f>
        <v>1</v>
      </c>
      <c r="J186" s="213">
        <f ca="1">IFERROR(__xludf.DUMMYFUNCTION("IMPORTRANGE(""https://docs.google.com/spreadsheets/d/1XL5vhW3sbDhbH9Cz0tuDiY8C3ctxq1tqvaCgkFb8cCA/edit?usp=sharing"",""นครพนม!J111"")"),0)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IFERROR(__xludf.DUMMYFUNCTION("IMPORTRANGE(""https://docs.google.com/spreadsheets/d/1XL5vhW3sbDhbH9Cz0tuDiY8C3ctxq1tqvaCgkFb8cCA/edit?usp=sharing"",""นครพนม!J112"")"),0)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IFERROR(__xludf.DUMMYFUNCTION("IMPORTRANGE(""https://docs.google.com/spreadsheets/d/1XL5vhW3sbDhbH9Cz0tuDiY8C3ctxq1tqvaCgkFb8cCA/edit?usp=sharing"",""นครพนม!J113"")"),0)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IFERROR(__xludf.DUMMYFUNCTION("IMPORTRANGE(""https://docs.google.com/spreadsheets/d/1XL5vhW3sbDhbH9Cz0tuDiY8C3ctxq1tqvaCgkFb8cCA/edit?usp=sharing"",""นครพนม!I114"")"),10000)</f>
        <v>10000</v>
      </c>
      <c r="J189" s="292">
        <f ca="1">IFERROR(__xludf.DUMMYFUNCTION("IMPORTRANGE(""https://docs.google.com/spreadsheets/d/1XL5vhW3sbDhbH9Cz0tuDiY8C3ctxq1tqvaCgkFb8cCA/edit?usp=sharing"",""นครพนม!J114"")"),0)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IFERROR(__xludf.DUMMYFUNCTION("IMPORTRANGE(""https://docs.google.com/spreadsheets/d/1XL5vhW3sbDhbH9Cz0tuDiY8C3ctxq1tqvaCgkFb8cCA/edit?usp=sharing"",""นครพนม!J119"")"),0)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IFERROR(__xludf.DUMMYFUNCTION("IMPORTRANGE(""https://docs.google.com/spreadsheets/d/1XL5vhW3sbDhbH9Cz0tuDiY8C3ctxq1tqvaCgkFb8cCA/edit?usp=sharing"",""นครพนม!J120"")"),1)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IFERROR(__xludf.DUMMYFUNCTION("IMPORTRANGE(""https://docs.google.com/spreadsheets/d/1XL5vhW3sbDhbH9Cz0tuDiY8C3ctxq1tqvaCgkFb8cCA/edit?usp=sharing"",""นครพนม!J121"")"),1)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IFERROR(__xludf.DUMMYFUNCTION("IMPORTRANGE(""https://docs.google.com/spreadsheets/d/1XL5vhW3sbDhbH9Cz0tuDiY8C3ctxq1tqvaCgkFb8cCA/edit?usp=sharing"",""นครพนม!J122"")"),1)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IFERROR(__xludf.DUMMYFUNCTION("IMPORTRANGE(""https://docs.google.com/spreadsheets/d/1XL5vhW3sbDhbH9Cz0tuDiY8C3ctxq1tqvaCgkFb8cCA/edit?usp=sharing"",""นครพนม!I124"")"),10000)</f>
        <v>10000</v>
      </c>
      <c r="J199" s="198">
        <f ca="1">IFERROR(__xludf.DUMMYFUNCTION("IMPORTRANGE(""https://docs.google.com/spreadsheets/d/1XL5vhW3sbDhbH9Cz0tuDiY8C3ctxq1tqvaCgkFb8cCA/edit?usp=sharing"",""นครพนม!J124"")"),0)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IFERROR(__xludf.DUMMYFUNCTION("IMPORTRANGE(""https://docs.google.com/spreadsheets/d/1XL5vhW3sbDhbH9Cz0tuDiY8C3ctxq1tqvaCgkFb8cCA/edit?usp=sharing"",""นครพนม!I125"")"),10000)</f>
        <v>10000</v>
      </c>
      <c r="J200" s="198">
        <f ca="1">IFERROR(__xludf.DUMMYFUNCTION("IMPORTRANGE(""https://docs.google.com/spreadsheets/d/1XL5vhW3sbDhbH9Cz0tuDiY8C3ctxq1tqvaCgkFb8cCA/edit?usp=sharing"",""นครพนม!J125"")"),0)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IFERROR(__xludf.DUMMYFUNCTION("IMPORTRANGE(""https://docs.google.com/spreadsheets/d/1XL5vhW3sbDhbH9Cz0tuDiY8C3ctxq1tqvaCgkFb8cCA/edit?usp=sharing"",""นครพนม!I126"")"),0)</f>
        <v>0</v>
      </c>
      <c r="J201" s="198">
        <f ca="1">IFERROR(__xludf.DUMMYFUNCTION("IMPORTRANGE(""https://docs.google.com/spreadsheets/d/1XL5vhW3sbDhbH9Cz0tuDiY8C3ctxq1tqvaCgkFb8cCA/edit?usp=sharing"",""นครพนม!J126"")"),0)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IFERROR(__xludf.DUMMYFUNCTION("IMPORTRANGE(""https://docs.google.com/spreadsheets/d/1XL5vhW3sbDhbH9Cz0tuDiY8C3ctxq1tqvaCgkFb8cCA/edit?usp=sharing"",""นครพนม!J127"")"),0)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IFERROR(__xludf.DUMMYFUNCTION("IMPORTRANGE(""https://docs.google.com/spreadsheets/d/1XL5vhW3sbDhbH9Cz0tuDiY8C3ctxq1tqvaCgkFb8cCA/edit?usp=sharing"",""นครพนม!J128"")"),0)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IFERROR(__xludf.DUMMYFUNCTION("IMPORTRANGE(""https://docs.google.com/spreadsheets/d/1XL5vhW3sbDhbH9Cz0tuDiY8C3ctxq1tqvaCgkFb8cCA/edit?usp=sharing"",""นครพนม!I129"")"),0)</f>
        <v>0</v>
      </c>
      <c r="J204" s="292">
        <f ca="1">IFERROR(__xludf.DUMMYFUNCTION("IMPORTRANGE(""https://docs.google.com/spreadsheets/d/1XL5vhW3sbDhbH9Cz0tuDiY8C3ctxq1tqvaCgkFb8cCA/edit?usp=sharing"",""นครพนม!J129"")"),0)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IFERROR(__xludf.DUMMYFUNCTION("IMPORTRANGE(""https://docs.google.com/spreadsheets/d/1XL5vhW3sbDhbH9Cz0tuDiY8C3ctxq1tqvaCgkFb8cCA/edit?usp=sharing"",""นครพนม!J134"")"),0)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IFERROR(__xludf.DUMMYFUNCTION("IMPORTRANGE(""https://docs.google.com/spreadsheets/d/1XL5vhW3sbDhbH9Cz0tuDiY8C3ctxq1tqvaCgkFb8cCA/edit?usp=sharing"",""นครพนม!J135"")"),0)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IFERROR(__xludf.DUMMYFUNCTION("IMPORTRANGE(""https://docs.google.com/spreadsheets/d/1XL5vhW3sbDhbH9Cz0tuDiY8C3ctxq1tqvaCgkFb8cCA/edit?usp=sharing"",""นครพนม!J136"")"),0)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IFERROR(__xludf.DUMMYFUNCTION("IMPORTRANGE(""https://docs.google.com/spreadsheets/d/1XL5vhW3sbDhbH9Cz0tuDiY8C3ctxq1tqvaCgkFb8cCA/edit?usp=sharing"",""นครพนม!J137"")"),0)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IFERROR(__xludf.DUMMYFUNCTION("IMPORTRANGE(""https://docs.google.com/spreadsheets/d/1XL5vhW3sbDhbH9Cz0tuDiY8C3ctxq1tqvaCgkFb8cCA/edit?usp=sharing"",""นครพนม!I138"")"),0)</f>
        <v>0</v>
      </c>
      <c r="J213" s="213">
        <f ca="1">IFERROR(__xludf.DUMMYFUNCTION("IMPORTRANGE(""https://docs.google.com/spreadsheets/d/1XL5vhW3sbDhbH9Cz0tuDiY8C3ctxq1tqvaCgkFb8cCA/edit?usp=sharing"",""นครพนม!J138"")"),0)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IFERROR(__xludf.DUMMYFUNCTION("IMPORTRANGE(""https://docs.google.com/spreadsheets/d/1XL5vhW3sbDhbH9Cz0tuDiY8C3ctxq1tqvaCgkFb8cCA/edit?usp=sharing"",""นครพนม!I140"")"),0)</f>
        <v>0</v>
      </c>
      <c r="J215" s="213">
        <f ca="1">IFERROR(__xludf.DUMMYFUNCTION("IMPORTRANGE(""https://docs.google.com/spreadsheets/d/1XL5vhW3sbDhbH9Cz0tuDiY8C3ctxq1tqvaCgkFb8cCA/edit?usp=sharing"",""นครพนม!J140"")"),0)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IFERROR(__xludf.DUMMYFUNCTION("IMPORTRANGE(""https://docs.google.com/spreadsheets/d/1XL5vhW3sbDhbH9Cz0tuDiY8C3ctxq1tqvaCgkFb8cCA/edit?usp=sharing"",""นครพนม!I141"")"),0)</f>
        <v>0</v>
      </c>
      <c r="J216" s="213">
        <f ca="1">IFERROR(__xludf.DUMMYFUNCTION("IMPORTRANGE(""https://docs.google.com/spreadsheets/d/1XL5vhW3sbDhbH9Cz0tuDiY8C3ctxq1tqvaCgkFb8cCA/edit?usp=sharing"",""นครพนม!J141"")"),0)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IFERROR(__xludf.DUMMYFUNCTION("IMPORTRANGE(""https://docs.google.com/spreadsheets/d/1XL5vhW3sbDhbH9Cz0tuDiY8C3ctxq1tqvaCgkFb8cCA/edit?usp=sharing"",""นครพนม!J142"")"),0)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IFERROR(__xludf.DUMMYFUNCTION("IMPORTRANGE(""https://docs.google.com/spreadsheets/d/1XL5vhW3sbDhbH9Cz0tuDiY8C3ctxq1tqvaCgkFb8cCA/edit?usp=sharing"",""นครพนม!J143"")"),0)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IFERROR(__xludf.DUMMYFUNCTION("IMPORTRANGE(""https://docs.google.com/spreadsheets/d/1XL5vhW3sbDhbH9Cz0tuDiY8C3ctxq1tqvaCgkFb8cCA/edit?usp=sharing"",""นครพนม!I144"")"),15)</f>
        <v>15</v>
      </c>
      <c r="J219" s="276">
        <f ca="1">IFERROR(__xludf.DUMMYFUNCTION("IMPORTRANGE(""https://docs.google.com/spreadsheets/d/1XL5vhW3sbDhbH9Cz0tuDiY8C3ctxq1tqvaCgkFb8cCA/edit?usp=sharing"",""นครพนม!J144"")"),15)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IFERROR(__xludf.DUMMYFUNCTION("IMPORTRANGE(""https://docs.google.com/spreadsheets/d/1Yj_ptqi66GCucihVvJfMjLAmec39IyEx_6qawtMGysU/edit?usp=sharing"",""สบก!BS41"")"),21125)</f>
        <v>21125</v>
      </c>
      <c r="N224" s="177">
        <f ca="1">IFERROR(__xludf.DUMMYFUNCTION("IMPORTRANGE(""https://docs.google.com/spreadsheets/d/1Yj_ptqi66GCucihVvJfMjLAmec39IyEx_6qawtMGysU/edit?usp=sharing"",""สบก!BT41"")"),21125)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IFERROR(__xludf.DUMMYFUNCTION("IMPORTRANGE(""https://docs.google.com/spreadsheets/d/1Yj_ptqi66GCucihVvJfMjLAmec39IyEx_6qawtMGysU/edit?usp=sharing"",""สบก!BO41"")"),0)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IFERROR(__xludf.DUMMYFUNCTION("IMPORTRANGE(""https://docs.google.com/spreadsheets/d/1Yj_ptqi66GCucihVvJfMjLAmec39IyEx_6qawtMGysU/edit?usp=sharing"",""สบก!BP41"")"),21125)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IFERROR(__xludf.DUMMYFUNCTION("IMPORTRANGE(""https://docs.google.com/spreadsheets/d/1Yj_ptqi66GCucihVvJfMjLAmec39IyEx_6qawtMGysU/edit?usp=sharing"",""สบก!BQ41"")"),0)</f>
        <v>0</v>
      </c>
      <c r="M228" s="103"/>
      <c r="N228" s="93">
        <f ca="1">IFERROR(__xludf.DUMMYFUNCTION("IMPORTRANGE(""https://docs.google.com/spreadsheets/d/1Yj_ptqi66GCucihVvJfMjLAmec39IyEx_6qawtMGysU/edit?usp=sharing"",""สบก!BU41"")"),0)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IFERROR(__xludf.DUMMYFUNCTION("IMPORTRANGE(""https://docs.google.com/spreadsheets/d/1XL5vhW3sbDhbH9Cz0tuDiY8C3ctxq1tqvaCgkFb8cCA/edit?usp=sharing"",""นครพนม!I149"")"),15)</f>
        <v>15</v>
      </c>
      <c r="J229" s="276">
        <f ca="1">IFERROR(__xludf.DUMMYFUNCTION("IMPORTRANGE(""https://docs.google.com/spreadsheets/d/1XL5vhW3sbDhbH9Cz0tuDiY8C3ctxq1tqvaCgkFb8cCA/edit?usp=sharing"",""นครพนม!J149"")"),15)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IFERROR(__xludf.DUMMYFUNCTION("IMPORTRANGE(""https://docs.google.com/spreadsheets/d/1XL5vhW3sbDhbH9Cz0tuDiY8C3ctxq1tqvaCgkFb8cCA/edit?usp=sharing"",""นครพนม!J151"")"),0)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IFERROR(__xludf.DUMMYFUNCTION("IMPORTRANGE(""https://docs.google.com/spreadsheets/d/1XL5vhW3sbDhbH9Cz0tuDiY8C3ctxq1tqvaCgkFb8cCA/edit?usp=sharing"",""นครพนม!J152"")"),1)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IFERROR(__xludf.DUMMYFUNCTION("IMPORTRANGE(""https://docs.google.com/spreadsheets/d/1XL5vhW3sbDhbH9Cz0tuDiY8C3ctxq1tqvaCgkFb8cCA/edit?usp=sharing"",""นครพนม!J153"")"),1)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IFERROR(__xludf.DUMMYFUNCTION("IMPORTRANGE(""https://docs.google.com/spreadsheets/d/1XL5vhW3sbDhbH9Cz0tuDiY8C3ctxq1tqvaCgkFb8cCA/edit?usp=sharing"",""นครพนม!J154"")"),1)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IFERROR(__xludf.DUMMYFUNCTION("IMPORTRANGE(""https://docs.google.com/spreadsheets/d/1XL5vhW3sbDhbH9Cz0tuDiY8C3ctxq1tqvaCgkFb8cCA/edit?usp=sharing"",""นครพนม!I155"")"),15)</f>
        <v>15</v>
      </c>
      <c r="J235" s="198">
        <f ca="1">IFERROR(__xludf.DUMMYFUNCTION("IMPORTRANGE(""https://docs.google.com/spreadsheets/d/1XL5vhW3sbDhbH9Cz0tuDiY8C3ctxq1tqvaCgkFb8cCA/edit?usp=sharing"",""นครพนม!J155"")"),15)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IFERROR(__xludf.DUMMYFUNCTION("IMPORTRANGE(""https://docs.google.com/spreadsheets/d/1XL5vhW3sbDhbH9Cz0tuDiY8C3ctxq1tqvaCgkFb8cCA/edit?usp=sharing"",""นครพนม!J156"")"),0)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IFERROR(__xludf.DUMMYFUNCTION("IMPORTRANGE(""https://docs.google.com/spreadsheets/d/1XL5vhW3sbDhbH9Cz0tuDiY8C3ctxq1tqvaCgkFb8cCA/edit?usp=sharing"",""นครพนม!J157"")"),0)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IFERROR(__xludf.DUMMYFUNCTION("IMPORTRANGE(""https://docs.google.com/spreadsheets/d/1XL5vhW3sbDhbH9Cz0tuDiY8C3ctxq1tqvaCgkFb8cCA/edit?usp=sharing"",""นครพนม!I158"")"),0)</f>
        <v>0</v>
      </c>
      <c r="J238" s="276">
        <f ca="1">IFERROR(__xludf.DUMMYFUNCTION("IMPORTRANGE(""https://docs.google.com/spreadsheets/d/1XL5vhW3sbDhbH9Cz0tuDiY8C3ctxq1tqvaCgkFb8cCA/edit?usp=sharing"",""นครพนม!J158"")"),0)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IFERROR(__xludf.DUMMYFUNCTION("IMPORTRANGE(""https://docs.google.com/spreadsheets/d/1XL5vhW3sbDhbH9Cz0tuDiY8C3ctxq1tqvaCgkFb8cCA/edit?usp=sharing"",""นครพนม!J159"")"),"")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IFERROR(__xludf.DUMMYFUNCTION("IMPORTRANGE(""https://docs.google.com/spreadsheets/d/1XL5vhW3sbDhbH9Cz0tuDiY8C3ctxq1tqvaCgkFb8cCA/edit?usp=sharing"",""นครพนม!J161"")"),0)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IFERROR(__xludf.DUMMYFUNCTION("IMPORTRANGE(""https://docs.google.com/spreadsheets/d/1XL5vhW3sbDhbH9Cz0tuDiY8C3ctxq1tqvaCgkFb8cCA/edit?usp=sharing"",""นครพนม!J162"")"),0)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IFERROR(__xludf.DUMMYFUNCTION("IMPORTRANGE(""https://docs.google.com/spreadsheets/d/1XL5vhW3sbDhbH9Cz0tuDiY8C3ctxq1tqvaCgkFb8cCA/edit?usp=sharing"",""นครพนม!J163"")"),0)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IFERROR(__xludf.DUMMYFUNCTION("IMPORTRANGE(""https://docs.google.com/spreadsheets/d/1XL5vhW3sbDhbH9Cz0tuDiY8C3ctxq1tqvaCgkFb8cCA/edit?usp=sharing"",""นครพนม!I164"")"),0)</f>
        <v>0</v>
      </c>
      <c r="J244" s="197">
        <f ca="1">IFERROR(__xludf.DUMMYFUNCTION("IMPORTRANGE(""https://docs.google.com/spreadsheets/d/1XL5vhW3sbDhbH9Cz0tuDiY8C3ctxq1tqvaCgkFb8cCA/edit?usp=sharing"",""นครพนม!J164"")"),0)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IFERROR(__xludf.DUMMYFUNCTION("IMPORTRANGE(""https://docs.google.com/spreadsheets/d/1XL5vhW3sbDhbH9Cz0tuDiY8C3ctxq1tqvaCgkFb8cCA/edit?usp=sharing"",""นครพนม!J165"")"),0)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IFERROR(__xludf.DUMMYFUNCTION("IMPORTRANGE(""https://docs.google.com/spreadsheets/d/1XL5vhW3sbDhbH9Cz0tuDiY8C3ctxq1tqvaCgkFb8cCA/edit?usp=sharing"",""นครพนม!J166"")"),0)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IFERROR(__xludf.DUMMYFUNCTION("IMPORTRANGE(""https://docs.google.com/spreadsheets/d/1XL5vhW3sbDhbH9Cz0tuDiY8C3ctxq1tqvaCgkFb8cCA/edit?usp=sharing"",""นครพนม!I169"")"),25)</f>
        <v>25</v>
      </c>
      <c r="J249" s="324">
        <f ca="1">IFERROR(__xludf.DUMMYFUNCTION("IMPORTRANGE(""https://docs.google.com/spreadsheets/d/1XL5vhW3sbDhbH9Cz0tuDiY8C3ctxq1tqvaCgkFb8cCA/edit?usp=sharing"",""นครพนม!J169"")"),0)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221000</v>
      </c>
      <c r="M250" s="158">
        <f t="shared" ca="1" si="77"/>
        <v>108500</v>
      </c>
      <c r="N250" s="158">
        <f t="shared" ca="1" si="77"/>
        <v>35700</v>
      </c>
      <c r="O250" s="157">
        <f t="shared" ref="O250:O252" ca="1" si="78">IF(L250&gt;0,N250*100/L250,0)</f>
        <v>16.153846153846153</v>
      </c>
      <c r="P250" s="157">
        <f t="shared" ref="P250:P252" ca="1" si="79">IF(M250&gt;0,N250*100/M250,0)</f>
        <v>32.903225806451616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221000</v>
      </c>
      <c r="M252" s="163">
        <f t="shared" ca="1" si="81"/>
        <v>108500</v>
      </c>
      <c r="N252" s="163">
        <f t="shared" ca="1" si="81"/>
        <v>35700</v>
      </c>
      <c r="O252" s="162">
        <f t="shared" ca="1" si="78"/>
        <v>16.153846153846153</v>
      </c>
      <c r="P252" s="162">
        <f t="shared" ca="1" si="79"/>
        <v>32.903225806451616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221000</v>
      </c>
      <c r="M254" s="176">
        <f ca="1">IFERROR(__xludf.DUMMYFUNCTION("IMPORTRANGE(""https://docs.google.com/spreadsheets/d/1Yj_ptqi66GCucihVvJfMjLAmec39IyEx_6qawtMGysU/edit?usp=sharing"",""สบก!CB41"")"),108500)</f>
        <v>108500</v>
      </c>
      <c r="N254" s="177">
        <f ca="1">IFERROR(__xludf.DUMMYFUNCTION("IMPORTRANGE(""https://docs.google.com/spreadsheets/d/1Yj_ptqi66GCucihVvJfMjLAmec39IyEx_6qawtMGysU/edit?usp=sharing"",""สบก!CC41"")"),35700)</f>
        <v>35700</v>
      </c>
      <c r="O254" s="178">
        <f ca="1">IF(L254&gt;0,N254*100/L254,0)</f>
        <v>16.153846153846153</v>
      </c>
      <c r="P254" s="178">
        <f ca="1">IF(M254&gt;0,N254*100/M254,0)</f>
        <v>32.903225806451616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IFERROR(__xludf.DUMMYFUNCTION("IMPORTRANGE(""https://docs.google.com/spreadsheets/d/1Yj_ptqi66GCucihVvJfMjLAmec39IyEx_6qawtMGysU/edit?usp=sharing"",""สบก!BX41"")"),132000)</f>
        <v>132000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IFERROR(__xludf.DUMMYFUNCTION("IMPORTRANGE(""https://docs.google.com/spreadsheets/d/1Yj_ptqi66GCucihVvJfMjLAmec39IyEx_6qawtMGysU/edit?usp=sharing"",""สบก!BY41"")"),89000)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IFERROR(__xludf.DUMMYFUNCTION("IMPORTRANGE(""https://docs.google.com/spreadsheets/d/1Yj_ptqi66GCucihVvJfMjLAmec39IyEx_6qawtMGysU/edit?usp=sharing"",""สบก!BZ41"")"),0)</f>
        <v>0</v>
      </c>
      <c r="M258" s="103"/>
      <c r="N258" s="93">
        <f ca="1">IFERROR(__xludf.DUMMYFUNCTION("IMPORTRANGE(""https://docs.google.com/spreadsheets/d/1Yj_ptqi66GCucihVvJfMjLAmec39IyEx_6qawtMGysU/edit?usp=sharing"",""สบก!CD41"")"),0)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IFERROR(__xludf.DUMMYFUNCTION("IMPORTRANGE(""https://docs.google.com/spreadsheets/d/1XL5vhW3sbDhbH9Cz0tuDiY8C3ctxq1tqvaCgkFb8cCA/edit?usp=sharing"",""นครพนม!J175"")"),0)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IFERROR(__xludf.DUMMYFUNCTION("IMPORTRANGE(""https://docs.google.com/spreadsheets/d/1XL5vhW3sbDhbH9Cz0tuDiY8C3ctxq1tqvaCgkFb8cCA/edit?usp=sharing"",""นครพนม!J176"")"),1)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IFERROR(__xludf.DUMMYFUNCTION("IMPORTRANGE(""https://docs.google.com/spreadsheets/d/1XL5vhW3sbDhbH9Cz0tuDiY8C3ctxq1tqvaCgkFb8cCA/edit?usp=sharing"",""นครพนม!J177"")"),1)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IFERROR(__xludf.DUMMYFUNCTION("IMPORTRANGE(""https://docs.google.com/spreadsheets/d/1XL5vhW3sbDhbH9Cz0tuDiY8C3ctxq1tqvaCgkFb8cCA/edit?usp=sharing"",""นครพนม!J178"")"),1)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IFERROR(__xludf.DUMMYFUNCTION("IMPORTRANGE(""https://docs.google.com/spreadsheets/d/1XL5vhW3sbDhbH9Cz0tuDiY8C3ctxq1tqvaCgkFb8cCA/edit?usp=sharing"",""นครพนม!I179"")"),1)</f>
        <v>1</v>
      </c>
      <c r="J264" s="198">
        <f ca="1">IFERROR(__xludf.DUMMYFUNCTION("IMPORTRANGE(""https://docs.google.com/spreadsheets/d/1XL5vhW3sbDhbH9Cz0tuDiY8C3ctxq1tqvaCgkFb8cCA/edit?usp=sharing"",""นครพนม!J179"")"),0)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IFERROR(__xludf.DUMMYFUNCTION("IMPORTRANGE(""https://docs.google.com/spreadsheets/d/1XL5vhW3sbDhbH9Cz0tuDiY8C3ctxq1tqvaCgkFb8cCA/edit?usp=sharing"",""นครพนม!I180"")"),25)</f>
        <v>25</v>
      </c>
      <c r="J265" s="198">
        <f ca="1">IFERROR(__xludf.DUMMYFUNCTION("IMPORTRANGE(""https://docs.google.com/spreadsheets/d/1XL5vhW3sbDhbH9Cz0tuDiY8C3ctxq1tqvaCgkFb8cCA/edit?usp=sharing"",""นครพนม!J180"")"),0)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IFERROR(__xludf.DUMMYFUNCTION("IMPORTRANGE(""https://docs.google.com/spreadsheets/d/1XL5vhW3sbDhbH9Cz0tuDiY8C3ctxq1tqvaCgkFb8cCA/edit?usp=sharing"",""นครพนม!I181"")"),25)</f>
        <v>25</v>
      </c>
      <c r="J266" s="198">
        <f ca="1">IFERROR(__xludf.DUMMYFUNCTION("IMPORTRANGE(""https://docs.google.com/spreadsheets/d/1XL5vhW3sbDhbH9Cz0tuDiY8C3ctxq1tqvaCgkFb8cCA/edit?usp=sharing"",""นครพนม!J181"")"),0)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IFERROR(__xludf.DUMMYFUNCTION("IMPORTRANGE(""https://docs.google.com/spreadsheets/d/1XL5vhW3sbDhbH9Cz0tuDiY8C3ctxq1tqvaCgkFb8cCA/edit?usp=sharing"",""นครพนม!I182"")"),1)</f>
        <v>1</v>
      </c>
      <c r="J267" s="198">
        <f ca="1">IFERROR(__xludf.DUMMYFUNCTION("IMPORTRANGE(""https://docs.google.com/spreadsheets/d/1XL5vhW3sbDhbH9Cz0tuDiY8C3ctxq1tqvaCgkFb8cCA/edit?usp=sharing"",""นครพนม!J182"")"),0)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IFERROR(__xludf.DUMMYFUNCTION("IMPORTRANGE(""https://docs.google.com/spreadsheets/d/1XL5vhW3sbDhbH9Cz0tuDiY8C3ctxq1tqvaCgkFb8cCA/edit?usp=sharing"",""นครพนม!J183"")"),0)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IFERROR(__xludf.DUMMYFUNCTION("IMPORTRANGE(""https://docs.google.com/spreadsheets/d/1XL5vhW3sbDhbH9Cz0tuDiY8C3ctxq1tqvaCgkFb8cCA/edit?usp=sharing"",""นครพนม!J184"")"),0)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IFERROR(__xludf.DUMMYFUNCTION("IMPORTRANGE(""https://docs.google.com/spreadsheets/d/1XL5vhW3sbDhbH9Cz0tuDiY8C3ctxq1tqvaCgkFb8cCA/edit?usp=sharing"",""นครพนม!I185"")"),0)</f>
        <v>0</v>
      </c>
      <c r="J270" s="324">
        <f ca="1">IFERROR(__xludf.DUMMYFUNCTION("IMPORTRANGE(""https://docs.google.com/spreadsheets/d/1XL5vhW3sbDhbH9Cz0tuDiY8C3ctxq1tqvaCgkFb8cCA/edit?usp=sharing"",""นครพนม!J185"")"),0)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IFERROR(__xludf.DUMMYFUNCTION("IMPORTRANGE(""https://docs.google.com/spreadsheets/d/1Yj_ptqi66GCucihVvJfMjLAmec39IyEx_6qawtMGysU/edit?usp=sharing"",""สบก!CK41"")"),0)</f>
        <v>0</v>
      </c>
      <c r="N275" s="177">
        <f ca="1">IFERROR(__xludf.DUMMYFUNCTION("IMPORTRANGE(""https://docs.google.com/spreadsheets/d/1Yj_ptqi66GCucihVvJfMjLAmec39IyEx_6qawtMGysU/edit?usp=sharing"",""สบก!CL41"")"),0)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IFERROR(__xludf.DUMMYFUNCTION("IMPORTRANGE(""https://docs.google.com/spreadsheets/d/1Yj_ptqi66GCucihVvJfMjLAmec39IyEx_6qawtMGysU/edit?usp=sharing"",""สบก!CG41"")"),0)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IFERROR(__xludf.DUMMYFUNCTION("IMPORTRANGE(""https://docs.google.com/spreadsheets/d/1Yj_ptqi66GCucihVvJfMjLAmec39IyEx_6qawtMGysU/edit?usp=sharing"",""สบก!CH41"")"),0)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IFERROR(__xludf.DUMMYFUNCTION("IMPORTRANGE(""https://docs.google.com/spreadsheets/d/1Yj_ptqi66GCucihVvJfMjLAmec39IyEx_6qawtMGysU/edit?usp=sharing"",""สบก!CI41"")"),0)</f>
        <v>0</v>
      </c>
      <c r="M279" s="103"/>
      <c r="N279" s="93">
        <f ca="1">IFERROR(__xludf.DUMMYFUNCTION("IMPORTRANGE(""https://docs.google.com/spreadsheets/d/1Yj_ptqi66GCucihVvJfMjLAmec39IyEx_6qawtMGysU/edit?usp=sharing"",""สบก!CM41"")"),0)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IFERROR(__xludf.DUMMYFUNCTION("IMPORTRANGE(""https://docs.google.com/spreadsheets/d/1XL5vhW3sbDhbH9Cz0tuDiY8C3ctxq1tqvaCgkFb8cCA/edit?usp=sharing"",""นครพนม!J191"")"),0)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IFERROR(__xludf.DUMMYFUNCTION("IMPORTRANGE(""https://docs.google.com/spreadsheets/d/1XL5vhW3sbDhbH9Cz0tuDiY8C3ctxq1tqvaCgkFb8cCA/edit?usp=sharing"",""นครพนม!J192"")"),0)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IFERROR(__xludf.DUMMYFUNCTION("IMPORTRANGE(""https://docs.google.com/spreadsheets/d/1XL5vhW3sbDhbH9Cz0tuDiY8C3ctxq1tqvaCgkFb8cCA/edit?usp=sharing"",""นครพนม!J193"")"),0)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IFERROR(__xludf.DUMMYFUNCTION("IMPORTRANGE(""https://docs.google.com/spreadsheets/d/1XL5vhW3sbDhbH9Cz0tuDiY8C3ctxq1tqvaCgkFb8cCA/edit?usp=sharing"",""นครพนม!J194"")"),0)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IFERROR(__xludf.DUMMYFUNCTION("IMPORTRANGE(""https://docs.google.com/spreadsheets/d/1XL5vhW3sbDhbH9Cz0tuDiY8C3ctxq1tqvaCgkFb8cCA/edit?usp=sharing"",""นครพนม!I195"")"),0)</f>
        <v>0</v>
      </c>
      <c r="J285" s="198">
        <f ca="1">IFERROR(__xludf.DUMMYFUNCTION("IMPORTRANGE(""https://docs.google.com/spreadsheets/d/1XL5vhW3sbDhbH9Cz0tuDiY8C3ctxq1tqvaCgkFb8cCA/edit?usp=sharing"",""นครพนม!J195"")"),0)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IFERROR(__xludf.DUMMYFUNCTION("IMPORTRANGE(""https://docs.google.com/spreadsheets/d/1XL5vhW3sbDhbH9Cz0tuDiY8C3ctxq1tqvaCgkFb8cCA/edit?usp=sharing"",""นครพนม!J196"")"),0)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IFERROR(__xludf.DUMMYFUNCTION("IMPORTRANGE(""https://docs.google.com/spreadsheets/d/1XL5vhW3sbDhbH9Cz0tuDiY8C3ctxq1tqvaCgkFb8cCA/edit?usp=sharing"",""นครพนม!J197"")"),0)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IFERROR(__xludf.DUMMYFUNCTION("IMPORTRANGE(""https://docs.google.com/spreadsheets/d/1XL5vhW3sbDhbH9Cz0tuDiY8C3ctxq1tqvaCgkFb8cCA/edit?usp=sharing"",""นครพนม!I199"")"),0)</f>
        <v>0</v>
      </c>
      <c r="J289" s="324">
        <f ca="1">IFERROR(__xludf.DUMMYFUNCTION("IMPORTRANGE(""https://docs.google.com/spreadsheets/d/1XL5vhW3sbDhbH9Cz0tuDiY8C3ctxq1tqvaCgkFb8cCA/edit?usp=sharing"",""นครพนม!J199"")"),0)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IFERROR(__xludf.DUMMYFUNCTION("IMPORTRANGE(""https://docs.google.com/spreadsheets/d/1Yj_ptqi66GCucihVvJfMjLAmec39IyEx_6qawtMGysU/edit?usp=sharing"",""สบก!CT41"")"),0)</f>
        <v>0</v>
      </c>
      <c r="N294" s="177">
        <f ca="1">IFERROR(__xludf.DUMMYFUNCTION("IMPORTRANGE(""https://docs.google.com/spreadsheets/d/1Yj_ptqi66GCucihVvJfMjLAmec39IyEx_6qawtMGysU/edit?usp=sharing"",""สบก!CU41"")"),0)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IFERROR(__xludf.DUMMYFUNCTION("IMPORTRANGE(""https://docs.google.com/spreadsheets/d/1Yj_ptqi66GCucihVvJfMjLAmec39IyEx_6qawtMGysU/edit?usp=sharing"",""สบก!CP41"")"),0)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IFERROR(__xludf.DUMMYFUNCTION("IMPORTRANGE(""https://docs.google.com/spreadsheets/d/1Yj_ptqi66GCucihVvJfMjLAmec39IyEx_6qawtMGysU/edit?usp=sharing"",""สบก!CQ41"")"),0)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IFERROR(__xludf.DUMMYFUNCTION("IMPORTRANGE(""https://docs.google.com/spreadsheets/d/1Yj_ptqi66GCucihVvJfMjLAmec39IyEx_6qawtMGysU/edit?usp=sharing"",""สบก!CR41"")"),0)</f>
        <v>0</v>
      </c>
      <c r="M298" s="103"/>
      <c r="N298" s="93">
        <f ca="1">IFERROR(__xludf.DUMMYFUNCTION("IMPORTRANGE(""https://docs.google.com/spreadsheets/d/1Yj_ptqi66GCucihVvJfMjLAmec39IyEx_6qawtMGysU/edit?usp=sharing"",""สบก!CV41"")"),0)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IFERROR(__xludf.DUMMYFUNCTION("IMPORTRANGE(""https://docs.google.com/spreadsheets/d/1XL5vhW3sbDhbH9Cz0tuDiY8C3ctxq1tqvaCgkFb8cCA/edit?usp=sharing"",""นครพนม!J205"")"),0)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IFERROR(__xludf.DUMMYFUNCTION("IMPORTRANGE(""https://docs.google.com/spreadsheets/d/1XL5vhW3sbDhbH9Cz0tuDiY8C3ctxq1tqvaCgkFb8cCA/edit?usp=sharing"",""นครพนม!J206"")"),0)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IFERROR(__xludf.DUMMYFUNCTION("IMPORTRANGE(""https://docs.google.com/spreadsheets/d/1XL5vhW3sbDhbH9Cz0tuDiY8C3ctxq1tqvaCgkFb8cCA/edit?usp=sharing"",""นครพนม!J207"")"),0)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IFERROR(__xludf.DUMMYFUNCTION("IMPORTRANGE(""https://docs.google.com/spreadsheets/d/1XL5vhW3sbDhbH9Cz0tuDiY8C3ctxq1tqvaCgkFb8cCA/edit?usp=sharing"",""นครพนม!J208"")"),0)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IFERROR(__xludf.DUMMYFUNCTION("IMPORTRANGE(""https://docs.google.com/spreadsheets/d/1XL5vhW3sbDhbH9Cz0tuDiY8C3ctxq1tqvaCgkFb8cCA/edit?usp=sharing"",""นครพนม!I209"")"),0)</f>
        <v>0</v>
      </c>
      <c r="J304" s="213">
        <f ca="1">IFERROR(__xludf.DUMMYFUNCTION("IMPORTRANGE(""https://docs.google.com/spreadsheets/d/1XL5vhW3sbDhbH9Cz0tuDiY8C3ctxq1tqvaCgkFb8cCA/edit?usp=sharing"",""นครพนม!J209"")"),0)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IFERROR(__xludf.DUMMYFUNCTION("IMPORTRANGE(""https://docs.google.com/spreadsheets/d/1XL5vhW3sbDhbH9Cz0tuDiY8C3ctxq1tqvaCgkFb8cCA/edit?usp=sharing"",""นครพนม!I211"")"),0)</f>
        <v>0</v>
      </c>
      <c r="J306" s="213">
        <f ca="1">IFERROR(__xludf.DUMMYFUNCTION("IMPORTRANGE(""https://docs.google.com/spreadsheets/d/1XL5vhW3sbDhbH9Cz0tuDiY8C3ctxq1tqvaCgkFb8cCA/edit?usp=sharing"",""นครพนม!J211"")"),0)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IFERROR(__xludf.DUMMYFUNCTION("IMPORTRANGE(""https://docs.google.com/spreadsheets/d/1XL5vhW3sbDhbH9Cz0tuDiY8C3ctxq1tqvaCgkFb8cCA/edit?usp=sharing"",""นครพนม!J212"")"),0)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IFERROR(__xludf.DUMMYFUNCTION("IMPORTRANGE(""https://docs.google.com/spreadsheets/d/1XL5vhW3sbDhbH9Cz0tuDiY8C3ctxq1tqvaCgkFb8cCA/edit?usp=sharing"",""นครพนม!J213"")"),0)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IFERROR(__xludf.DUMMYFUNCTION("IMPORTRANGE(""https://docs.google.com/spreadsheets/d/1XL5vhW3sbDhbH9Cz0tuDiY8C3ctxq1tqvaCgkFb8cCA/edit?usp=sharing"",""นครพนม!I214"")"),0)</f>
        <v>0</v>
      </c>
      <c r="J309" s="341">
        <f ca="1">IFERROR(__xludf.DUMMYFUNCTION("IMPORTRANGE(""https://docs.google.com/spreadsheets/d/1XL5vhW3sbDhbH9Cz0tuDiY8C3ctxq1tqvaCgkFb8cCA/edit?usp=sharing"",""นครพนม!J214"")"),0)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IFERROR(__xludf.DUMMYFUNCTION("IMPORTRANGE(""https://docs.google.com/spreadsheets/d/1Yj_ptqi66GCucihVvJfMjLAmec39IyEx_6qawtMGysU/edit?usp=sharing"",""สบก!DC41"")"),0)</f>
        <v>0</v>
      </c>
      <c r="N314" s="177">
        <f ca="1">IFERROR(__xludf.DUMMYFUNCTION("IMPORTRANGE(""https://docs.google.com/spreadsheets/d/1Yj_ptqi66GCucihVvJfMjLAmec39IyEx_6qawtMGysU/edit?usp=sharing"",""สบก!DD41"")"),0)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IFERROR(__xludf.DUMMYFUNCTION("IMPORTRANGE(""https://docs.google.com/spreadsheets/d/1Yj_ptqi66GCucihVvJfMjLAmec39IyEx_6qawtMGysU/edit?usp=sharing"",""สบก!CY41"")"),0)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IFERROR(__xludf.DUMMYFUNCTION("IMPORTRANGE(""https://docs.google.com/spreadsheets/d/1Yj_ptqi66GCucihVvJfMjLAmec39IyEx_6qawtMGysU/edit?usp=sharing"",""สบก!CZ41"")"),0)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IFERROR(__xludf.DUMMYFUNCTION("IMPORTRANGE(""https://docs.google.com/spreadsheets/d/1Yj_ptqi66GCucihVvJfMjLAmec39IyEx_6qawtMGysU/edit?usp=sharing"",""สบก!DA41"")"),0)</f>
        <v>0</v>
      </c>
      <c r="M318" s="103"/>
      <c r="N318" s="93">
        <f ca="1">IFERROR(__xludf.DUMMYFUNCTION("IMPORTRANGE(""https://docs.google.com/spreadsheets/d/1Yj_ptqi66GCucihVvJfMjLAmec39IyEx_6qawtMGysU/edit?usp=sharing"",""สบก!DE41"")"),0)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IFERROR(__xludf.DUMMYFUNCTION("IMPORTRANGE(""https://docs.google.com/spreadsheets/d/1XL5vhW3sbDhbH9Cz0tuDiY8C3ctxq1tqvaCgkFb8cCA/edit?usp=sharing"",""นครพนม!J220"")"),0)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IFERROR(__xludf.DUMMYFUNCTION("IMPORTRANGE(""https://docs.google.com/spreadsheets/d/1XL5vhW3sbDhbH9Cz0tuDiY8C3ctxq1tqvaCgkFb8cCA/edit?usp=sharing"",""นครพนม!J221"")"),0)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IFERROR(__xludf.DUMMYFUNCTION("IMPORTRANGE(""https://docs.google.com/spreadsheets/d/1XL5vhW3sbDhbH9Cz0tuDiY8C3ctxq1tqvaCgkFb8cCA/edit?usp=sharing"",""นครพนม!J222"")"),0)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IFERROR(__xludf.DUMMYFUNCTION("IMPORTRANGE(""https://docs.google.com/spreadsheets/d/1XL5vhW3sbDhbH9Cz0tuDiY8C3ctxq1tqvaCgkFb8cCA/edit?usp=sharing"",""นครพนม!J223"")"),0)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IFERROR(__xludf.DUMMYFUNCTION("IMPORTRANGE(""https://docs.google.com/spreadsheets/d/1XL5vhW3sbDhbH9Cz0tuDiY8C3ctxq1tqvaCgkFb8cCA/edit?usp=sharing"",""นครพนม!I224"")"),0)</f>
        <v>0</v>
      </c>
      <c r="J324" s="213">
        <f ca="1">IFERROR(__xludf.DUMMYFUNCTION("IMPORTRANGE(""https://docs.google.com/spreadsheets/d/1XL5vhW3sbDhbH9Cz0tuDiY8C3ctxq1tqvaCgkFb8cCA/edit?usp=sharing"",""นครพนม!J224"")"),0)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IFERROR(__xludf.DUMMYFUNCTION("IMPORTRANGE(""https://docs.google.com/spreadsheets/d/1XL5vhW3sbDhbH9Cz0tuDiY8C3ctxq1tqvaCgkFb8cCA/edit?usp=sharing"",""นครพนม!J225"")"),0)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IFERROR(__xludf.DUMMYFUNCTION("IMPORTRANGE(""https://docs.google.com/spreadsheets/d/1XL5vhW3sbDhbH9Cz0tuDiY8C3ctxq1tqvaCgkFb8cCA/edit?usp=sharing"",""นครพนม!J226"")"),0)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IFERROR(__xludf.DUMMYFUNCTION("IMPORTRANGE(""https://docs.google.com/spreadsheets/d/1XL5vhW3sbDhbH9Cz0tuDiY8C3ctxq1tqvaCgkFb8cCA/edit?usp=sharing"",""นครพนม!I228"")"),205)</f>
        <v>205</v>
      </c>
      <c r="J328" s="347">
        <f ca="1">IFERROR(__xludf.DUMMYFUNCTION("IMPORTRANGE(""https://docs.google.com/spreadsheets/d/1XL5vhW3sbDhbH9Cz0tuDiY8C3ctxq1tqvaCgkFb8cCA/edit?usp=sharing"",""นครพนม!J228"")"),12)</f>
        <v>12</v>
      </c>
      <c r="K328" s="325">
        <f ca="1">IF(I328&gt;0,J328*100/I328,0)</f>
        <v>5.8536585365853657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901870</v>
      </c>
      <c r="M329" s="158">
        <f t="shared" ca="1" si="98"/>
        <v>433500</v>
      </c>
      <c r="N329" s="158">
        <f t="shared" ca="1" si="98"/>
        <v>335128</v>
      </c>
      <c r="O329" s="157">
        <f t="shared" ref="O329:O331" ca="1" si="99">IF(L329&gt;0,N329*100/L329,0)</f>
        <v>37.159235810039142</v>
      </c>
      <c r="P329" s="157">
        <f t="shared" ref="P329:P331" ca="1" si="100">IF(M329&gt;0,N329*100/M329,0)</f>
        <v>77.30749711649365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901870</v>
      </c>
      <c r="M331" s="163">
        <f t="shared" ca="1" si="102"/>
        <v>433500</v>
      </c>
      <c r="N331" s="163">
        <f t="shared" ca="1" si="102"/>
        <v>335128</v>
      </c>
      <c r="O331" s="162">
        <f t="shared" ca="1" si="99"/>
        <v>37.159235810039142</v>
      </c>
      <c r="P331" s="162">
        <f t="shared" ca="1" si="100"/>
        <v>77.30749711649365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793270</v>
      </c>
      <c r="M333" s="176">
        <f ca="1">IFERROR(__xludf.DUMMYFUNCTION("IMPORTRANGE(""https://docs.google.com/spreadsheets/d/1Yj_ptqi66GCucihVvJfMjLAmec39IyEx_6qawtMGysU/edit?usp=sharing"",""สบก!DL41"")"),433500)</f>
        <v>433500</v>
      </c>
      <c r="N333" s="177">
        <f ca="1">IFERROR(__xludf.DUMMYFUNCTION("IMPORTRANGE(""https://docs.google.com/spreadsheets/d/1Yj_ptqi66GCucihVvJfMjLAmec39IyEx_6qawtMGysU/edit?usp=sharing"",""สบก!DM41"")"),235828)</f>
        <v>235828</v>
      </c>
      <c r="O333" s="178">
        <f ca="1">IF(L333&gt;0,N333*100/L333,0)</f>
        <v>29.728591778335247</v>
      </c>
      <c r="P333" s="178">
        <f ca="1">IF(M333&gt;0,N333*100/M333,0)</f>
        <v>54.400922722029989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IFERROR(__xludf.DUMMYFUNCTION("IMPORTRANGE(""https://docs.google.com/spreadsheets/d/1Yj_ptqi66GCucihVvJfMjLAmec39IyEx_6qawtMGysU/edit?usp=sharing"",""สบก!DH41"")"),388800)</f>
        <v>388800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IFERROR(__xludf.DUMMYFUNCTION("IMPORTRANGE(""https://docs.google.com/spreadsheets/d/1Yj_ptqi66GCucihVvJfMjLAmec39IyEx_6qawtMGysU/edit?usp=sharing"",""สบก!DI41"")"),404470)</f>
        <v>404470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IFERROR(__xludf.DUMMYFUNCTION("IMPORTRANGE(""https://docs.google.com/spreadsheets/d/1Yj_ptqi66GCucihVvJfMjLAmec39IyEx_6qawtMGysU/edit?usp=sharing"",""สบก!DJ41"")"),108600)</f>
        <v>108600</v>
      </c>
      <c r="M337" s="103"/>
      <c r="N337" s="93">
        <f ca="1">IFERROR(__xludf.DUMMYFUNCTION("IMPORTRANGE(""https://docs.google.com/spreadsheets/d/1Yj_ptqi66GCucihVvJfMjLAmec39IyEx_6qawtMGysU/edit?usp=sharing"",""สบก!DN41"")"),99300)</f>
        <v>99300</v>
      </c>
      <c r="O337" s="103">
        <f ca="1">IF(L337&gt;0,N337*100/L337,0)</f>
        <v>91.436464088397784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IFERROR(__xludf.DUMMYFUNCTION("IMPORTRANGE(""https://docs.google.com/spreadsheets/d/1XL5vhW3sbDhbH9Cz0tuDiY8C3ctxq1tqvaCgkFb8cCA/edit?usp=sharing"",""นครพนม!I234"")"),0)</f>
        <v>0</v>
      </c>
      <c r="J339" s="197">
        <f ca="1">IFERROR(__xludf.DUMMYFUNCTION("IMPORTRANGE(""https://docs.google.com/spreadsheets/d/1XL5vhW3sbDhbH9Cz0tuDiY8C3ctxq1tqvaCgkFb8cCA/edit?usp=sharing"",""นครพนม!J234"")"),28)</f>
        <v>28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IFERROR(__xludf.DUMMYFUNCTION("IMPORTRANGE(""https://docs.google.com/spreadsheets/d/1XL5vhW3sbDhbH9Cz0tuDiY8C3ctxq1tqvaCgkFb8cCA/edit?usp=sharing"",""นครพนม!I235"")"),2340)</f>
        <v>2340</v>
      </c>
      <c r="J340" s="197">
        <f ca="1">IFERROR(__xludf.DUMMYFUNCTION("IMPORTRANGE(""https://docs.google.com/spreadsheets/d/1XL5vhW3sbDhbH9Cz0tuDiY8C3ctxq1tqvaCgkFb8cCA/edit?usp=sharing"",""นครพนม!J235"")"),339.43)</f>
        <v>339.43</v>
      </c>
      <c r="K340" s="350">
        <f t="shared" ca="1" si="103"/>
        <v>14.505555555555556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IFERROR(__xludf.DUMMYFUNCTION("IMPORTRANGE(""https://docs.google.com/spreadsheets/d/1XL5vhW3sbDhbH9Cz0tuDiY8C3ctxq1tqvaCgkFb8cCA/edit?usp=sharing"",""นครพนม!I236"")"),205)</f>
        <v>205</v>
      </c>
      <c r="J341" s="197">
        <f ca="1">IFERROR(__xludf.DUMMYFUNCTION("IMPORTRANGE(""https://docs.google.com/spreadsheets/d/1XL5vhW3sbDhbH9Cz0tuDiY8C3ctxq1tqvaCgkFb8cCA/edit?usp=sharing"",""นครพนม!J236"")"),39)</f>
        <v>39</v>
      </c>
      <c r="K341" s="350">
        <f t="shared" ca="1" si="103"/>
        <v>19.024390243902438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IFERROR(__xludf.DUMMYFUNCTION("IMPORTRANGE(""https://docs.google.com/spreadsheets/d/1XL5vhW3sbDhbH9Cz0tuDiY8C3ctxq1tqvaCgkFb8cCA/edit?usp=sharing"",""นครพนม!I237"")"),0)</f>
        <v>0</v>
      </c>
      <c r="J342" s="197">
        <f ca="1">IFERROR(__xludf.DUMMYFUNCTION("IMPORTRANGE(""https://docs.google.com/spreadsheets/d/1XL5vhW3sbDhbH9Cz0tuDiY8C3ctxq1tqvaCgkFb8cCA/edit?usp=sharing"",""นครพนม!J237"")"),548.37)</f>
        <v>548.37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IFERROR(__xludf.DUMMYFUNCTION("IMPORTRANGE(""https://docs.google.com/spreadsheets/d/1XL5vhW3sbDhbH9Cz0tuDiY8C3ctxq1tqvaCgkFb8cCA/edit?usp=sharing"",""นครพนม!I238"")"),205)</f>
        <v>205</v>
      </c>
      <c r="J343" s="197">
        <f ca="1">IFERROR(__xludf.DUMMYFUNCTION("IMPORTRANGE(""https://docs.google.com/spreadsheets/d/1XL5vhW3sbDhbH9Cz0tuDiY8C3ctxq1tqvaCgkFb8cCA/edit?usp=sharing"",""นครพนม!J238"")"),0)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IFERROR(__xludf.DUMMYFUNCTION("IMPORTRANGE(""https://docs.google.com/spreadsheets/d/1XL5vhW3sbDhbH9Cz0tuDiY8C3ctxq1tqvaCgkFb8cCA/edit?usp=sharing"",""นครพนม!I239"")"),0)</f>
        <v>0</v>
      </c>
      <c r="J344" s="197">
        <f ca="1">IFERROR(__xludf.DUMMYFUNCTION("IMPORTRANGE(""https://docs.google.com/spreadsheets/d/1XL5vhW3sbDhbH9Cz0tuDiY8C3ctxq1tqvaCgkFb8cCA/edit?usp=sharing"",""นครพนม!J239"")"),0)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IFERROR(__xludf.DUMMYFUNCTION("IMPORTRANGE(""https://docs.google.com/spreadsheets/d/1XL5vhW3sbDhbH9Cz0tuDiY8C3ctxq1tqvaCgkFb8cCA/edit?usp=sharing"",""นครพนม!I240"")"),205)</f>
        <v>205</v>
      </c>
      <c r="J345" s="197">
        <f ca="1">IFERROR(__xludf.DUMMYFUNCTION("IMPORTRANGE(""https://docs.google.com/spreadsheets/d/1XL5vhW3sbDhbH9Cz0tuDiY8C3ctxq1tqvaCgkFb8cCA/edit?usp=sharing"",""นครพนม!J240"")"),12)</f>
        <v>12</v>
      </c>
      <c r="K345" s="350">
        <f t="shared" ca="1" si="103"/>
        <v>5.8536585365853657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IFERROR(__xludf.DUMMYFUNCTION("IMPORTRANGE(""https://docs.google.com/spreadsheets/d/1XL5vhW3sbDhbH9Cz0tuDiY8C3ctxq1tqvaCgkFb8cCA/edit?usp=sharing"",""นครพนม!I241"")"),0)</f>
        <v>0</v>
      </c>
      <c r="J346" s="197">
        <f ca="1">IFERROR(__xludf.DUMMYFUNCTION("IMPORTRANGE(""https://docs.google.com/spreadsheets/d/1XL5vhW3sbDhbH9Cz0tuDiY8C3ctxq1tqvaCgkFb8cCA/edit?usp=sharing"",""นครพนม!J241"")"),199.23)</f>
        <v>199.23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IFERROR(__xludf.DUMMYFUNCTION("IMPORTRANGE(""https://docs.google.com/spreadsheets/d/1XL5vhW3sbDhbH9Cz0tuDiY8C3ctxq1tqvaCgkFb8cCA/edit?usp=sharing"",""นครพนม!L242"")"),2031359)</f>
        <v>2031359</v>
      </c>
      <c r="M347" s="366"/>
      <c r="N347" s="366">
        <f ca="1">IFERROR(__xludf.DUMMYFUNCTION("IMPORTRANGE(""https://docs.google.com/spreadsheets/d/1XL5vhW3sbDhbH9Cz0tuDiY8C3ctxq1tqvaCgkFb8cCA/edit?usp=sharing"",""นครพนม!M242"")"),268473.81)</f>
        <v>268473.81</v>
      </c>
      <c r="O347" s="366">
        <f ca="1">+IF(L347&gt;0,N347*100/L347,0)</f>
        <v>13.216462968879455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IFERROR(__xludf.DUMMYFUNCTION("IMPORTRANGE(""https://docs.google.com/spreadsheets/d/1XL5vhW3sbDhbH9Cz0tuDiY8C3ctxq1tqvaCgkFb8cCA/edit?usp=sharing"",""นครพนม!I244"")"),80)</f>
        <v>80</v>
      </c>
      <c r="J349" s="379">
        <f ca="1">IFERROR(__xludf.DUMMYFUNCTION("IMPORTRANGE(""https://docs.google.com/spreadsheets/d/1XL5vhW3sbDhbH9Cz0tuDiY8C3ctxq1tqvaCgkFb8cCA/edit?usp=sharing"",""นครพนม!J244"")"),0)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IFERROR(__xludf.DUMMYFUNCTION("IMPORTRANGE(""https://docs.google.com/spreadsheets/d/1XL5vhW3sbDhbH9Cz0tuDiY8C3ctxq1tqvaCgkFb8cCA/edit?usp=sharing"",""นครพนม!L244"")"),300160)</f>
        <v>300160</v>
      </c>
      <c r="M349" s="381"/>
      <c r="N349" s="381">
        <f ca="1">IFERROR(__xludf.DUMMYFUNCTION("IMPORTRANGE(""https://docs.google.com/spreadsheets/d/1XL5vhW3sbDhbH9Cz0tuDiY8C3ctxq1tqvaCgkFb8cCA/edit?usp=sharing"",""นครพนม!M244"")"),85913)</f>
        <v>85913</v>
      </c>
      <c r="O349" s="381">
        <f ca="1">+IF(L349&gt;0,N349*100/L349,0)</f>
        <v>28.622401385927507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IFERROR(__xludf.DUMMYFUNCTION("IMPORTRANGE(""https://docs.google.com/spreadsheets/d/1XL5vhW3sbDhbH9Cz0tuDiY8C3ctxq1tqvaCgkFb8cCA/edit?usp=sharing"",""นครพนม!I245"")"),40)</f>
        <v>40</v>
      </c>
      <c r="J350" s="379">
        <f ca="1">IFERROR(__xludf.DUMMYFUNCTION("IMPORTRANGE(""https://docs.google.com/spreadsheets/d/1XL5vhW3sbDhbH9Cz0tuDiY8C3ctxq1tqvaCgkFb8cCA/edit?usp=sharing"",""นครพนม!J245"")"),0)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IFERROR(__xludf.DUMMYFUNCTION("IMPORTRANGE(""https://docs.google.com/spreadsheets/d/1XL5vhW3sbDhbH9Cz0tuDiY8C3ctxq1tqvaCgkFb8cCA/edit?usp=sharing"",""นครพนม!L246"")"),0)</f>
        <v>0</v>
      </c>
      <c r="M351" s="172"/>
      <c r="N351" s="172">
        <f ca="1">IFERROR(__xludf.DUMMYFUNCTION("IMPORTRANGE(""https://docs.google.com/spreadsheets/d/1XL5vhW3sbDhbH9Cz0tuDiY8C3ctxq1tqvaCgkFb8cCA/edit?usp=sharing"",""นครพนม!M246"")"),0)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IFERROR(__xludf.DUMMYFUNCTION("IMPORTRANGE(""https://docs.google.com/spreadsheets/d/1XL5vhW3sbDhbH9Cz0tuDiY8C3ctxq1tqvaCgkFb8cCA/edit?usp=sharing"",""นครพนม!L247"")"),300160)</f>
        <v>300160</v>
      </c>
      <c r="M352" s="173"/>
      <c r="N352" s="172">
        <f ca="1">IFERROR(__xludf.DUMMYFUNCTION("IMPORTRANGE(""https://docs.google.com/spreadsheets/d/1XL5vhW3sbDhbH9Cz0tuDiY8C3ctxq1tqvaCgkFb8cCA/edit?usp=sharing"",""นครพนม!M247"")"),85913)</f>
        <v>85913</v>
      </c>
      <c r="O352" s="173">
        <f t="shared" ca="1" si="105"/>
        <v>28.622401385927507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IFERROR(__xludf.DUMMYFUNCTION("IMPORTRANGE(""https://docs.google.com/spreadsheets/d/1XL5vhW3sbDhbH9Cz0tuDiY8C3ctxq1tqvaCgkFb8cCA/edit?usp=sharing"",""นครพนม!L248"")"),0)</f>
        <v>0</v>
      </c>
      <c r="M353" s="178"/>
      <c r="N353" s="178">
        <f ca="1">IFERROR(__xludf.DUMMYFUNCTION("IMPORTRANGE(""https://docs.google.com/spreadsheets/d/1XL5vhW3sbDhbH9Cz0tuDiY8C3ctxq1tqvaCgkFb8cCA/edit?usp=sharing"",""นครพนม!M248"")"),0)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IFERROR(__xludf.DUMMYFUNCTION("IMPORTRANGE(""https://docs.google.com/spreadsheets/d/1XL5vhW3sbDhbH9Cz0tuDiY8C3ctxq1tqvaCgkFb8cCA/edit?usp=sharing"",""นครพนม!L249"")"),300160)</f>
        <v>300160</v>
      </c>
      <c r="M354" s="178"/>
      <c r="N354" s="175">
        <f ca="1">IFERROR(__xludf.DUMMYFUNCTION("IMPORTRANGE(""https://docs.google.com/spreadsheets/d/1XL5vhW3sbDhbH9Cz0tuDiY8C3ctxq1tqvaCgkFb8cCA/edit?usp=sharing"",""นครพนม!M249"")"),85913)</f>
        <v>85913</v>
      </c>
      <c r="O354" s="178">
        <f t="shared" ca="1" si="105"/>
        <v>28.622401385927507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IFERROR(__xludf.DUMMYFUNCTION("IMPORTRANGE(""https://docs.google.com/spreadsheets/d/1XL5vhW3sbDhbH9Cz0tuDiY8C3ctxq1tqvaCgkFb8cCA/edit?usp=sharing"",""นครพนม!M250"")"),12042)</f>
        <v>12042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IFERROR(__xludf.DUMMYFUNCTION("IMPORTRANGE(""https://docs.google.com/spreadsheets/d/1XL5vhW3sbDhbH9Cz0tuDiY8C3ctxq1tqvaCgkFb8cCA/edit?usp=sharing"",""นครพนม!M251"")"),0)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IFERROR(__xludf.DUMMYFUNCTION("IMPORTRANGE(""https://docs.google.com/spreadsheets/d/1XL5vhW3sbDhbH9Cz0tuDiY8C3ctxq1tqvaCgkFb8cCA/edit?usp=sharing"",""นครพนม!M252"")"),41871)</f>
        <v>41871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IFERROR(__xludf.DUMMYFUNCTION("IMPORTRANGE(""https://docs.google.com/spreadsheets/d/1XL5vhW3sbDhbH9Cz0tuDiY8C3ctxq1tqvaCgkFb8cCA/edit?usp=sharing"",""นครพนม!M253"")"),32000)</f>
        <v>32000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IFERROR(__xludf.DUMMYFUNCTION("IMPORTRANGE(""https://docs.google.com/spreadsheets/d/1XL5vhW3sbDhbH9Cz0tuDiY8C3ctxq1tqvaCgkFb8cCA/edit?usp=sharing"",""นครพนม!J255"")"),0)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IFERROR(__xludf.DUMMYFUNCTION("IMPORTRANGE(""https://docs.google.com/spreadsheets/d/1XL5vhW3sbDhbH9Cz0tuDiY8C3ctxq1tqvaCgkFb8cCA/edit?usp=sharing"",""นครพนม!J256"")"),1)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IFERROR(__xludf.DUMMYFUNCTION("IMPORTRANGE(""https://docs.google.com/spreadsheets/d/1XL5vhW3sbDhbH9Cz0tuDiY8C3ctxq1tqvaCgkFb8cCA/edit?usp=sharing"",""นครพนม!J257"")"),1)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IFERROR(__xludf.DUMMYFUNCTION("IMPORTRANGE(""https://docs.google.com/spreadsheets/d/1XL5vhW3sbDhbH9Cz0tuDiY8C3ctxq1tqvaCgkFb8cCA/edit?usp=sharing"",""นครพนม!J258"")"),1)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IFERROR(__xludf.DUMMYFUNCTION("IMPORTRANGE(""https://docs.google.com/spreadsheets/d/1XL5vhW3sbDhbH9Cz0tuDiY8C3ctxq1tqvaCgkFb8cCA/edit?usp=sharing"",""นครพนม!J166"")"),0)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IFERROR(__xludf.DUMMYFUNCTION("IMPORTRANGE(""https://docs.google.com/spreadsheets/d/1XL5vhW3sbDhbH9Cz0tuDiY8C3ctxq1tqvaCgkFb8cCA/edit?usp=sharing"",""นครพนม!J166"")"),0)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IFERROR(__xludf.DUMMYFUNCTION("IMPORTRANGE(""https://docs.google.com/spreadsheets/d/1XL5vhW3sbDhbH9Cz0tuDiY8C3ctxq1tqvaCgkFb8cCA/edit?usp=sharing"",""นครพนม!J166"")"),0)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IFERROR(__xludf.DUMMYFUNCTION("IMPORTRANGE(""https://docs.google.com/spreadsheets/d/1XL5vhW3sbDhbH9Cz0tuDiY8C3ctxq1tqvaCgkFb8cCA/edit?usp=sharing"",""นครพนม!J166"")"),0)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IFERROR(__xludf.DUMMYFUNCTION("IMPORTRANGE(""https://docs.google.com/spreadsheets/d/1XL5vhW3sbDhbH9Cz0tuDiY8C3ctxq1tqvaCgkFb8cCA/edit?usp=sharing"",""นครพนม!I263"")"),40)</f>
        <v>40</v>
      </c>
      <c r="J368" s="197">
        <f ca="1">IFERROR(__xludf.DUMMYFUNCTION("IMPORTRANGE(""https://docs.google.com/spreadsheets/d/1XL5vhW3sbDhbH9Cz0tuDiY8C3ctxq1tqvaCgkFb8cCA/edit?usp=sharing"",""นครพนม!J263"")"),0)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IFERROR(__xludf.DUMMYFUNCTION("IMPORTRANGE(""https://docs.google.com/spreadsheets/d/1XL5vhW3sbDhbH9Cz0tuDiY8C3ctxq1tqvaCgkFb8cCA/edit?usp=sharing"",""นครพนม!I164"")"),0)</f>
        <v>0</v>
      </c>
      <c r="J369" s="213">
        <f ca="1">IFERROR(__xludf.DUMMYFUNCTION("IMPORTRANGE(""https://docs.google.com/spreadsheets/d/1XL5vhW3sbDhbH9Cz0tuDiY8C3ctxq1tqvaCgkFb8cCA/edit?usp=sharing"",""นครพนม!J164"")"),0)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IFERROR(__xludf.DUMMYFUNCTION("IMPORTRANGE(""https://docs.google.com/spreadsheets/d/1XL5vhW3sbDhbH9Cz0tuDiY8C3ctxq1tqvaCgkFb8cCA/edit?usp=sharing"",""นครพนม!I265"")"),40)</f>
        <v>40</v>
      </c>
      <c r="J370" s="213">
        <f ca="1">IFERROR(__xludf.DUMMYFUNCTION("IMPORTRANGE(""https://docs.google.com/spreadsheets/d/1XL5vhW3sbDhbH9Cz0tuDiY8C3ctxq1tqvaCgkFb8cCA/edit?usp=sharing"",""นครพนม!J265"")"),0)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IFERROR(__xludf.DUMMYFUNCTION("IMPORTRANGE(""https://docs.google.com/spreadsheets/d/1XL5vhW3sbDhbH9Cz0tuDiY8C3ctxq1tqvaCgkFb8cCA/edit?usp=sharing"",""นครพนม!I164"")"),0)</f>
        <v>0</v>
      </c>
      <c r="J371" s="198">
        <f ca="1">IFERROR(__xludf.DUMMYFUNCTION("IMPORTRANGE(""https://docs.google.com/spreadsheets/d/1XL5vhW3sbDhbH9Cz0tuDiY8C3ctxq1tqvaCgkFb8cCA/edit?usp=sharing"",""นครพนม!J164"")"),0)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IFERROR(__xludf.DUMMYFUNCTION("IMPORTRANGE(""https://docs.google.com/spreadsheets/d/1XL5vhW3sbDhbH9Cz0tuDiY8C3ctxq1tqvaCgkFb8cCA/edit?usp=sharing"",""นครพนม!I267"")"),40)</f>
        <v>40</v>
      </c>
      <c r="J372" s="198">
        <f ca="1">IFERROR(__xludf.DUMMYFUNCTION("IMPORTRANGE(""https://docs.google.com/spreadsheets/d/1XL5vhW3sbDhbH9Cz0tuDiY8C3ctxq1tqvaCgkFb8cCA/edit?usp=sharing"",""นครพนม!J267"")"),0)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IFERROR(__xludf.DUMMYFUNCTION("IMPORTRANGE(""https://docs.google.com/spreadsheets/d/1XL5vhW3sbDhbH9Cz0tuDiY8C3ctxq1tqvaCgkFb8cCA/edit?usp=sharing"",""นครพนม!I164"")"),0)</f>
        <v>0</v>
      </c>
      <c r="J373" s="213">
        <f ca="1">IFERROR(__xludf.DUMMYFUNCTION("IMPORTRANGE(""https://docs.google.com/spreadsheets/d/1XL5vhW3sbDhbH9Cz0tuDiY8C3ctxq1tqvaCgkFb8cCA/edit?usp=sharing"",""นครพนม!J164"")"),0)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IFERROR(__xludf.DUMMYFUNCTION("IMPORTRANGE(""https://docs.google.com/spreadsheets/d/1XL5vhW3sbDhbH9Cz0tuDiY8C3ctxq1tqvaCgkFb8cCA/edit?usp=sharing"",""นครพนม!I164"")"),0)</f>
        <v>0</v>
      </c>
      <c r="J374" s="197">
        <f ca="1">IFERROR(__xludf.DUMMYFUNCTION("IMPORTRANGE(""https://docs.google.com/spreadsheets/d/1XL5vhW3sbDhbH9Cz0tuDiY8C3ctxq1tqvaCgkFb8cCA/edit?usp=sharing"",""นครพนม!J164"")"),0)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IFERROR(__xludf.DUMMYFUNCTION("IMPORTRANGE(""https://docs.google.com/spreadsheets/d/1XL5vhW3sbDhbH9Cz0tuDiY8C3ctxq1tqvaCgkFb8cCA/edit?usp=sharing"",""นครพนม!I270"")"),80)</f>
        <v>80</v>
      </c>
      <c r="J375" s="197">
        <f ca="1">IFERROR(__xludf.DUMMYFUNCTION("IMPORTRANGE(""https://docs.google.com/spreadsheets/d/1XL5vhW3sbDhbH9Cz0tuDiY8C3ctxq1tqvaCgkFb8cCA/edit?usp=sharing"",""นครพนม!J270"")"),0)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IFERROR(__xludf.DUMMYFUNCTION("IMPORTRANGE(""https://docs.google.com/spreadsheets/d/1XL5vhW3sbDhbH9Cz0tuDiY8C3ctxq1tqvaCgkFb8cCA/edit?usp=sharing"",""นครพนม!I271"")"),20)</f>
        <v>20</v>
      </c>
      <c r="J376" s="198">
        <f ca="1">IFERROR(__xludf.DUMMYFUNCTION("IMPORTRANGE(""https://docs.google.com/spreadsheets/d/1XL5vhW3sbDhbH9Cz0tuDiY8C3ctxq1tqvaCgkFb8cCA/edit?usp=sharing"",""นครพนม!J271"")"),0)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IFERROR(__xludf.DUMMYFUNCTION("IMPORTRANGE(""https://docs.google.com/spreadsheets/d/1XL5vhW3sbDhbH9Cz0tuDiY8C3ctxq1tqvaCgkFb8cCA/edit?usp=sharing"",""นครพนม!I272"")"),60)</f>
        <v>60</v>
      </c>
      <c r="J377" s="213">
        <f ca="1">IFERROR(__xludf.DUMMYFUNCTION("IMPORTRANGE(""https://docs.google.com/spreadsheets/d/1XL5vhW3sbDhbH9Cz0tuDiY8C3ctxq1tqvaCgkFb8cCA/edit?usp=sharing"",""นครพนม!J272"")"),0)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IFERROR(__xludf.DUMMYFUNCTION("IMPORTRANGE(""https://docs.google.com/spreadsheets/d/1XL5vhW3sbDhbH9Cz0tuDiY8C3ctxq1tqvaCgkFb8cCA/edit?usp=sharing"",""นครพนม!J273"")"),0)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IFERROR(__xludf.DUMMYFUNCTION("IMPORTRANGE(""https://docs.google.com/spreadsheets/d/1XL5vhW3sbDhbH9Cz0tuDiY8C3ctxq1tqvaCgkFb8cCA/edit?usp=sharing"",""นครพนม!J274"")"),0)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IFERROR(__xludf.DUMMYFUNCTION("IMPORTRANGE(""https://docs.google.com/spreadsheets/d/1XL5vhW3sbDhbH9Cz0tuDiY8C3ctxq1tqvaCgkFb8cCA/edit?usp=sharing"",""นครพนม!I275"")"),1000)</f>
        <v>1000</v>
      </c>
      <c r="J380" s="379">
        <f ca="1">IFERROR(__xludf.DUMMYFUNCTION("IMPORTRANGE(""https://docs.google.com/spreadsheets/d/1XL5vhW3sbDhbH9Cz0tuDiY8C3ctxq1tqvaCgkFb8cCA/edit?usp=sharing"",""นครพนม!J275"")"),0)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IFERROR(__xludf.DUMMYFUNCTION("IMPORTRANGE(""https://docs.google.com/spreadsheets/d/1XL5vhW3sbDhbH9Cz0tuDiY8C3ctxq1tqvaCgkFb8cCA/edit?usp=sharing"",""นครพนม!L275"")"),1028520)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IFERROR(__xludf.DUMMYFUNCTION("IMPORTRANGE(""https://docs.google.com/spreadsheets/d/1XL5vhW3sbDhbH9Cz0tuDiY8C3ctxq1tqvaCgkFb8cCA/edit?usp=sharing"",""นครพนม!M275"")"),64418.65)</f>
        <v>64418.65</v>
      </c>
      <c r="O380" s="381">
        <f ca="1">+IF(L380&gt;0,N380*100/L380,0)</f>
        <v>6.2632374674289268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IFERROR(__xludf.DUMMYFUNCTION("IMPORTRANGE(""https://docs.google.com/spreadsheets/d/1XL5vhW3sbDhbH9Cz0tuDiY8C3ctxq1tqvaCgkFb8cCA/edit?usp=sharing"",""นครพนม!I276"")"),100)</f>
        <v>100</v>
      </c>
      <c r="J381" s="379">
        <f ca="1">IFERROR(__xludf.DUMMYFUNCTION("IMPORTRANGE(""https://docs.google.com/spreadsheets/d/1XL5vhW3sbDhbH9Cz0tuDiY8C3ctxq1tqvaCgkFb8cCA/edit?usp=sharing"",""นครพนม!J276"")"),0)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IFERROR(__xludf.DUMMYFUNCTION("IMPORTRANGE(""https://docs.google.com/spreadsheets/d/1XL5vhW3sbDhbH9Cz0tuDiY8C3ctxq1tqvaCgkFb8cCA/edit?usp=sharing"",""นครพนม!L277"")"),0)</f>
        <v>0</v>
      </c>
      <c r="M382" s="172"/>
      <c r="N382" s="172">
        <f ca="1">IFERROR(__xludf.DUMMYFUNCTION("IMPORTRANGE(""https://docs.google.com/spreadsheets/d/1XL5vhW3sbDhbH9Cz0tuDiY8C3ctxq1tqvaCgkFb8cCA/edit?usp=sharing"",""นครพนม!M277"")"),0)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IFERROR(__xludf.DUMMYFUNCTION("IMPORTRANGE(""https://docs.google.com/spreadsheets/d/1XL5vhW3sbDhbH9Cz0tuDiY8C3ctxq1tqvaCgkFb8cCA/edit?usp=sharing"",""นครพนม!L278"")"),1028520)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IFERROR(__xludf.DUMMYFUNCTION("IMPORTRANGE(""https://docs.google.com/spreadsheets/d/1XL5vhW3sbDhbH9Cz0tuDiY8C3ctxq1tqvaCgkFb8cCA/edit?usp=sharing"",""นครพนม!M278"")"),64418.65)</f>
        <v>64418.65</v>
      </c>
      <c r="O383" s="173">
        <f t="shared" ca="1" si="109"/>
        <v>6.2632374674289268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IFERROR(__xludf.DUMMYFUNCTION("IMPORTRANGE(""https://docs.google.com/spreadsheets/d/1XL5vhW3sbDhbH9Cz0tuDiY8C3ctxq1tqvaCgkFb8cCA/edit?usp=sharing"",""นครพนม!L279"")"),0)</f>
        <v>0</v>
      </c>
      <c r="M384" s="178"/>
      <c r="N384" s="178">
        <f ca="1">IFERROR(__xludf.DUMMYFUNCTION("IMPORTRANGE(""https://docs.google.com/spreadsheets/d/1XL5vhW3sbDhbH9Cz0tuDiY8C3ctxq1tqvaCgkFb8cCA/edit?usp=sharing"",""นครพนม!M279"")"),0)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IFERROR(__xludf.DUMMYFUNCTION("IMPORTRANGE(""https://docs.google.com/spreadsheets/d/1XL5vhW3sbDhbH9Cz0tuDiY8C3ctxq1tqvaCgkFb8cCA/edit?usp=sharing"",""นครพนม!L280"")"),1028520)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IFERROR(__xludf.DUMMYFUNCTION("IMPORTRANGE(""https://docs.google.com/spreadsheets/d/1XL5vhW3sbDhbH9Cz0tuDiY8C3ctxq1tqvaCgkFb8cCA/edit?usp=sharing"",""นครพนม!M280"")"),64418.65)</f>
        <v>64418.65</v>
      </c>
      <c r="O385" s="178">
        <f t="shared" ca="1" si="109"/>
        <v>6.2632374674289268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IFERROR(__xludf.DUMMYFUNCTION("IMPORTRANGE(""https://docs.google.com/spreadsheets/d/1XL5vhW3sbDhbH9Cz0tuDiY8C3ctxq1tqvaCgkFb8cCA/edit?usp=sharing"",""นครพนม!M281"")"),29052.13)</f>
        <v>29052.13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IFERROR(__xludf.DUMMYFUNCTION("IMPORTRANGE(""https://docs.google.com/spreadsheets/d/1XL5vhW3sbDhbH9Cz0tuDiY8C3ctxq1tqvaCgkFb8cCA/edit?usp=sharing"",""นครพนม!M282"")"),0)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IFERROR(__xludf.DUMMYFUNCTION("IMPORTRANGE(""https://docs.google.com/spreadsheets/d/1XL5vhW3sbDhbH9Cz0tuDiY8C3ctxq1tqvaCgkFb8cCA/edit?usp=sharing"",""นครพนม!M283"")"),29806.52)</f>
        <v>29806.52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IFERROR(__xludf.DUMMYFUNCTION("IMPORTRANGE(""https://docs.google.com/spreadsheets/d/1XL5vhW3sbDhbH9Cz0tuDiY8C3ctxq1tqvaCgkFb8cCA/edit?usp=sharing"",""นครพนม!M284"")"),5560)</f>
        <v>5560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IFERROR(__xludf.DUMMYFUNCTION("IMPORTRANGE(""https://docs.google.com/spreadsheets/d/1XL5vhW3sbDhbH9Cz0tuDiY8C3ctxq1tqvaCgkFb8cCA/edit?usp=sharing"",""นครพนม!J286"")"),0)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IFERROR(__xludf.DUMMYFUNCTION("IMPORTRANGE(""https://docs.google.com/spreadsheets/d/1XL5vhW3sbDhbH9Cz0tuDiY8C3ctxq1tqvaCgkFb8cCA/edit?usp=sharing"",""นครพนม!J287"")"),1)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IFERROR(__xludf.DUMMYFUNCTION("IMPORTRANGE(""https://docs.google.com/spreadsheets/d/1XL5vhW3sbDhbH9Cz0tuDiY8C3ctxq1tqvaCgkFb8cCA/edit?usp=sharing"",""นครพนม!J288"")"),1)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IFERROR(__xludf.DUMMYFUNCTION("IMPORTRANGE(""https://docs.google.com/spreadsheets/d/1XL5vhW3sbDhbH9Cz0tuDiY8C3ctxq1tqvaCgkFb8cCA/edit?usp=sharing"",""นครพนม!J289"")"),1)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IFERROR(__xludf.DUMMYFUNCTION("IMPORTRANGE(""https://docs.google.com/spreadsheets/d/1XL5vhW3sbDhbH9Cz0tuDiY8C3ctxq1tqvaCgkFb8cCA/edit?usp=sharing"",""นครพนม!I291"")"),100)</f>
        <v>100</v>
      </c>
      <c r="J396" s="207">
        <f ca="1">IFERROR(__xludf.DUMMYFUNCTION("IMPORTRANGE(""https://docs.google.com/spreadsheets/d/1XL5vhW3sbDhbH9Cz0tuDiY8C3ctxq1tqvaCgkFb8cCA/edit?usp=sharing"",""นครพนม!J291"")"),0)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IFERROR(__xludf.DUMMYFUNCTION("IMPORTRANGE(""https://docs.google.com/spreadsheets/d/1XL5vhW3sbDhbH9Cz0tuDiY8C3ctxq1tqvaCgkFb8cCA/edit?usp=sharing"",""นครพนม!I292"")"),1000)</f>
        <v>1000</v>
      </c>
      <c r="J397" s="207">
        <f ca="1">IFERROR(__xludf.DUMMYFUNCTION("IMPORTRANGE(""https://docs.google.com/spreadsheets/d/1XL5vhW3sbDhbH9Cz0tuDiY8C3ctxq1tqvaCgkFb8cCA/edit?usp=sharing"",""นครพนม!J292"")"),0)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IFERROR(__xludf.DUMMYFUNCTION("IMPORTRANGE(""https://docs.google.com/spreadsheets/d/1XL5vhW3sbDhbH9Cz0tuDiY8C3ctxq1tqvaCgkFb8cCA/edit?usp=sharing"",""นครพนม!I293"")"),100)</f>
        <v>100</v>
      </c>
      <c r="J398" s="207">
        <f ca="1">IFERROR(__xludf.DUMMYFUNCTION("IMPORTRANGE(""https://docs.google.com/spreadsheets/d/1XL5vhW3sbDhbH9Cz0tuDiY8C3ctxq1tqvaCgkFb8cCA/edit?usp=sharing"",""นครพนม!J293"")"),0)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IFERROR(__xludf.DUMMYFUNCTION("IMPORTRANGE(""https://docs.google.com/spreadsheets/d/1XL5vhW3sbDhbH9Cz0tuDiY8C3ctxq1tqvaCgkFb8cCA/edit?usp=sharing"",""นครพนม!J294"")"),0)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IFERROR(__xludf.DUMMYFUNCTION("IMPORTRANGE(""https://docs.google.com/spreadsheets/d/1XL5vhW3sbDhbH9Cz0tuDiY8C3ctxq1tqvaCgkFb8cCA/edit?usp=sharing"",""นครพนม!J295"")"),0)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IFERROR(__xludf.DUMMYFUNCTION("IMPORTRANGE(""https://docs.google.com/spreadsheets/d/1XL5vhW3sbDhbH9Cz0tuDiY8C3ctxq1tqvaCgkFb8cCA/edit?usp=sharing"",""นครพนม!I296"")"),120)</f>
        <v>120</v>
      </c>
      <c r="J401" s="379">
        <f ca="1">IFERROR(__xludf.DUMMYFUNCTION("IMPORTRANGE(""https://docs.google.com/spreadsheets/d/1XL5vhW3sbDhbH9Cz0tuDiY8C3ctxq1tqvaCgkFb8cCA/edit?usp=sharing"",""นครพนม!J296"")"),30)</f>
        <v>30</v>
      </c>
      <c r="K401" s="380">
        <f t="shared" ref="K401:K402" ca="1" si="111">IF(I401&gt;0,J401*100/I401,0)</f>
        <v>25</v>
      </c>
      <c r="L401" s="381">
        <f ca="1">IFERROR(__xludf.DUMMYFUNCTION("IMPORTRANGE(""https://docs.google.com/spreadsheets/d/1XL5vhW3sbDhbH9Cz0tuDiY8C3ctxq1tqvaCgkFb8cCA/edit?usp=sharing"",""นครพนม!L296"")"),144560)</f>
        <v>144560</v>
      </c>
      <c r="M401" s="381"/>
      <c r="N401" s="381">
        <f ca="1">IFERROR(__xludf.DUMMYFUNCTION("IMPORTRANGE(""https://docs.google.com/spreadsheets/d/1XL5vhW3sbDhbH9Cz0tuDiY8C3ctxq1tqvaCgkFb8cCA/edit?usp=sharing"",""นครพนม!M296"")"),20425.8)</f>
        <v>20425.8</v>
      </c>
      <c r="O401" s="381">
        <f ca="1">+IF(L401&gt;0,N401*100/L401,0)</f>
        <v>14.129634753735473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IFERROR(__xludf.DUMMYFUNCTION("IMPORTRANGE(""https://docs.google.com/spreadsheets/d/1XL5vhW3sbDhbH9Cz0tuDiY8C3ctxq1tqvaCgkFb8cCA/edit?usp=sharing"",""นครพนม!I297"")"),40)</f>
        <v>40</v>
      </c>
      <c r="J402" s="379">
        <f ca="1">IFERROR(__xludf.DUMMYFUNCTION("IMPORTRANGE(""https://docs.google.com/spreadsheets/d/1XL5vhW3sbDhbH9Cz0tuDiY8C3ctxq1tqvaCgkFb8cCA/edit?usp=sharing"",""นครพนม!J297"")"),0)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IFERROR(__xludf.DUMMYFUNCTION("IMPORTRANGE(""https://docs.google.com/spreadsheets/d/1XL5vhW3sbDhbH9Cz0tuDiY8C3ctxq1tqvaCgkFb8cCA/edit?usp=sharing"",""นครพนม!L298"")"),0)</f>
        <v>0</v>
      </c>
      <c r="M403" s="172"/>
      <c r="N403" s="178">
        <f ca="1">IFERROR(__xludf.DUMMYFUNCTION("IMPORTRANGE(""https://docs.google.com/spreadsheets/d/1XL5vhW3sbDhbH9Cz0tuDiY8C3ctxq1tqvaCgkFb8cCA/edit?usp=sharing"",""นครพนม!M298"")"),0)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IFERROR(__xludf.DUMMYFUNCTION("IMPORTRANGE(""https://docs.google.com/spreadsheets/d/1XL5vhW3sbDhbH9Cz0tuDiY8C3ctxq1tqvaCgkFb8cCA/edit?usp=sharing"",""นครพนม!L299"")"),144560)</f>
        <v>144560</v>
      </c>
      <c r="M404" s="173"/>
      <c r="N404" s="178">
        <f ca="1">IFERROR(__xludf.DUMMYFUNCTION("IMPORTRANGE(""https://docs.google.com/spreadsheets/d/1XL5vhW3sbDhbH9Cz0tuDiY8C3ctxq1tqvaCgkFb8cCA/edit?usp=sharing"",""นครพนม!M299"")"),20425.8)</f>
        <v>20425.8</v>
      </c>
      <c r="O404" s="178">
        <f t="shared" ca="1" si="112"/>
        <v>14.129634753735473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IFERROR(__xludf.DUMMYFUNCTION("IMPORTRANGE(""https://docs.google.com/spreadsheets/d/1XL5vhW3sbDhbH9Cz0tuDiY8C3ctxq1tqvaCgkFb8cCA/edit?usp=sharing"",""นครพนม!L300"")"),0)</f>
        <v>0</v>
      </c>
      <c r="M405" s="178"/>
      <c r="N405" s="178">
        <f ca="1">IFERROR(__xludf.DUMMYFUNCTION("IMPORTRANGE(""https://docs.google.com/spreadsheets/d/1XL5vhW3sbDhbH9Cz0tuDiY8C3ctxq1tqvaCgkFb8cCA/edit?usp=sharing"",""นครพนม!M300"")"),0)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IFERROR(__xludf.DUMMYFUNCTION("IMPORTRANGE(""https://docs.google.com/spreadsheets/d/1XL5vhW3sbDhbH9Cz0tuDiY8C3ctxq1tqvaCgkFb8cCA/edit?usp=sharing"",""นครพนม!L301"")"),144560)</f>
        <v>144560</v>
      </c>
      <c r="M406" s="178"/>
      <c r="N406" s="178">
        <f ca="1">IFERROR(__xludf.DUMMYFUNCTION("IMPORTRANGE(""https://docs.google.com/spreadsheets/d/1XL5vhW3sbDhbH9Cz0tuDiY8C3ctxq1tqvaCgkFb8cCA/edit?usp=sharing"",""นครพนม!M301"")"),20425.8)</f>
        <v>20425.8</v>
      </c>
      <c r="O406" s="178">
        <f t="shared" ca="1" si="112"/>
        <v>14.129634753735473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IFERROR(__xludf.DUMMYFUNCTION("IMPORTRANGE(""https://docs.google.com/spreadsheets/d/1XL5vhW3sbDhbH9Cz0tuDiY8C3ctxq1tqvaCgkFb8cCA/edit?usp=sharing"",""นครพนม!M302"")"),15625.8)</f>
        <v>15625.8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IFERROR(__xludf.DUMMYFUNCTION("IMPORTRANGE(""https://docs.google.com/spreadsheets/d/1XL5vhW3sbDhbH9Cz0tuDiY8C3ctxq1tqvaCgkFb8cCA/edit?usp=sharing"",""นครพนม!M303"")"),0)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IFERROR(__xludf.DUMMYFUNCTION("IMPORTRANGE(""https://docs.google.com/spreadsheets/d/1XL5vhW3sbDhbH9Cz0tuDiY8C3ctxq1tqvaCgkFb8cCA/edit?usp=sharing"",""นครพนม!M304"")"),0)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IFERROR(__xludf.DUMMYFUNCTION("IMPORTRANGE(""https://docs.google.com/spreadsheets/d/1XL5vhW3sbDhbH9Cz0tuDiY8C3ctxq1tqvaCgkFb8cCA/edit?usp=sharing"",""นครพนม!M305"")"),4800)</f>
        <v>4800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IFERROR(__xludf.DUMMYFUNCTION("IMPORTRANGE(""https://docs.google.com/spreadsheets/d/1XL5vhW3sbDhbH9Cz0tuDiY8C3ctxq1tqvaCgkFb8cCA/edit?usp=sharing"",""นครพนม!J307"")"),0)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IFERROR(__xludf.DUMMYFUNCTION("IMPORTRANGE(""https://docs.google.com/spreadsheets/d/1XL5vhW3sbDhbH9Cz0tuDiY8C3ctxq1tqvaCgkFb8cCA/edit?usp=sharing"",""นครพนม!J308"")"),1)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IFERROR(__xludf.DUMMYFUNCTION("IMPORTRANGE(""https://docs.google.com/spreadsheets/d/1XL5vhW3sbDhbH9Cz0tuDiY8C3ctxq1tqvaCgkFb8cCA/edit?usp=sharing"",""นครพนม!J309"")"),1)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IFERROR(__xludf.DUMMYFUNCTION("IMPORTRANGE(""https://docs.google.com/spreadsheets/d/1XL5vhW3sbDhbH9Cz0tuDiY8C3ctxq1tqvaCgkFb8cCA/edit?usp=sharing"",""นครพนม!J310"")"),1)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IFERROR(__xludf.DUMMYFUNCTION("IMPORTRANGE(""https://docs.google.com/spreadsheets/d/1XL5vhW3sbDhbH9Cz0tuDiY8C3ctxq1tqvaCgkFb8cCA/edit?usp=sharing"",""นครพนม!I311"")"),40)</f>
        <v>40</v>
      </c>
      <c r="J416" s="210">
        <f ca="1">IFERROR(__xludf.DUMMYFUNCTION("IMPORTRANGE(""https://docs.google.com/spreadsheets/d/1XL5vhW3sbDhbH9Cz0tuDiY8C3ctxq1tqvaCgkFb8cCA/edit?usp=sharing"",""นครพนม!J311"")"),0)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IFERROR(__xludf.DUMMYFUNCTION("IMPORTRANGE(""https://docs.google.com/spreadsheets/d/1XL5vhW3sbDhbH9Cz0tuDiY8C3ctxq1tqvaCgkFb8cCA/edit?usp=sharing"",""นครพนม!I312"")"),10)</f>
        <v>10</v>
      </c>
      <c r="J417" s="400">
        <f ca="1">IFERROR(__xludf.DUMMYFUNCTION("IMPORTRANGE(""https://docs.google.com/spreadsheets/d/1XL5vhW3sbDhbH9Cz0tuDiY8C3ctxq1tqvaCgkFb8cCA/edit?usp=sharing"",""นครพนม!J312"")"),0)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IFERROR(__xludf.DUMMYFUNCTION("IMPORTRANGE(""https://docs.google.com/spreadsheets/d/1XL5vhW3sbDhbH9Cz0tuDiY8C3ctxq1tqvaCgkFb8cCA/edit?usp=sharing"",""นครพนม!I313"")"),30)</f>
        <v>30</v>
      </c>
      <c r="J418" s="401">
        <f ca="1">IFERROR(__xludf.DUMMYFUNCTION("IMPORTRANGE(""https://docs.google.com/spreadsheets/d/1XL5vhW3sbDhbH9Cz0tuDiY8C3ctxq1tqvaCgkFb8cCA/edit?usp=sharing"",""นครพนม!J313"")"),30)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IFERROR(__xludf.DUMMYFUNCTION("IMPORTRANGE(""https://docs.google.com/spreadsheets/d/1XL5vhW3sbDhbH9Cz0tuDiY8C3ctxq1tqvaCgkFb8cCA/edit?usp=sharing"",""นครพนม!I314"")"),10)</f>
        <v>10</v>
      </c>
      <c r="J419" s="402">
        <f ca="1">IFERROR(__xludf.DUMMYFUNCTION("IMPORTRANGE(""https://docs.google.com/spreadsheets/d/1XL5vhW3sbDhbH9Cz0tuDiY8C3ctxq1tqvaCgkFb8cCA/edit?usp=sharing"",""นครพนม!J314"")"),0)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IFERROR(__xludf.DUMMYFUNCTION("IMPORTRANGE(""https://docs.google.com/spreadsheets/d/1XL5vhW3sbDhbH9Cz0tuDiY8C3ctxq1tqvaCgkFb8cCA/edit?usp=sharing"",""นครพนม!I315"")"),10)</f>
        <v>10</v>
      </c>
      <c r="J420" s="402">
        <f ca="1">IFERROR(__xludf.DUMMYFUNCTION("IMPORTRANGE(""https://docs.google.com/spreadsheets/d/1XL5vhW3sbDhbH9Cz0tuDiY8C3ctxq1tqvaCgkFb8cCA/edit?usp=sharing"",""นครพนม!J315"")"),10)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IFERROR(__xludf.DUMMYFUNCTION("IMPORTRANGE(""https://docs.google.com/spreadsheets/d/1XL5vhW3sbDhbH9Cz0tuDiY8C3ctxq1tqvaCgkFb8cCA/edit?usp=sharing"",""นครพนม!I316"")"),20)</f>
        <v>20</v>
      </c>
      <c r="J421" s="400">
        <f ca="1">IFERROR(__xludf.DUMMYFUNCTION("IMPORTRANGE(""https://docs.google.com/spreadsheets/d/1XL5vhW3sbDhbH9Cz0tuDiY8C3ctxq1tqvaCgkFb8cCA/edit?usp=sharing"",""นครพนม!J316"")"),0)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IFERROR(__xludf.DUMMYFUNCTION("IMPORTRANGE(""https://docs.google.com/spreadsheets/d/1XL5vhW3sbDhbH9Cz0tuDiY8C3ctxq1tqvaCgkFb8cCA/edit?usp=sharing"",""นครพนม!I317"")"),60)</f>
        <v>60</v>
      </c>
      <c r="J422" s="401">
        <f ca="1">IFERROR(__xludf.DUMMYFUNCTION("IMPORTRANGE(""https://docs.google.com/spreadsheets/d/1XL5vhW3sbDhbH9Cz0tuDiY8C3ctxq1tqvaCgkFb8cCA/edit?usp=sharing"",""นครพนม!J317"")"),0)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IFERROR(__xludf.DUMMYFUNCTION("IMPORTRANGE(""https://docs.google.com/spreadsheets/d/1XL5vhW3sbDhbH9Cz0tuDiY8C3ctxq1tqvaCgkFb8cCA/edit?usp=sharing"",""นครพนม!I318"")"),20)</f>
        <v>20</v>
      </c>
      <c r="J423" s="402">
        <f ca="1">IFERROR(__xludf.DUMMYFUNCTION("IMPORTRANGE(""https://docs.google.com/spreadsheets/d/1XL5vhW3sbDhbH9Cz0tuDiY8C3ctxq1tqvaCgkFb8cCA/edit?usp=sharing"",""นครพนม!J318"")"),0)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IFERROR(__xludf.DUMMYFUNCTION("IMPORTRANGE(""https://docs.google.com/spreadsheets/d/1XL5vhW3sbDhbH9Cz0tuDiY8C3ctxq1tqvaCgkFb8cCA/edit?usp=sharing"",""นครพนม!I319"")"),20)</f>
        <v>20</v>
      </c>
      <c r="J424" s="402">
        <f ca="1">IFERROR(__xludf.DUMMYFUNCTION("IMPORTRANGE(""https://docs.google.com/spreadsheets/d/1XL5vhW3sbDhbH9Cz0tuDiY8C3ctxq1tqvaCgkFb8cCA/edit?usp=sharing"",""นครพนม!J319"")"),0)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IFERROR(__xludf.DUMMYFUNCTION("IMPORTRANGE(""https://docs.google.com/spreadsheets/d/1XL5vhW3sbDhbH9Cz0tuDiY8C3ctxq1tqvaCgkFb8cCA/edit?usp=sharing"",""นครพนม!I320"")"),20)</f>
        <v>20</v>
      </c>
      <c r="J425" s="402">
        <f ca="1">IFERROR(__xludf.DUMMYFUNCTION("IMPORTRANGE(""https://docs.google.com/spreadsheets/d/1XL5vhW3sbDhbH9Cz0tuDiY8C3ctxq1tqvaCgkFb8cCA/edit?usp=sharing"",""นครพนม!J320"")"),0)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IFERROR(__xludf.DUMMYFUNCTION("IMPORTRANGE(""https://docs.google.com/spreadsheets/d/1XL5vhW3sbDhbH9Cz0tuDiY8C3ctxq1tqvaCgkFb8cCA/edit?usp=sharing"",""นครพนม!I321"")"),10)</f>
        <v>10</v>
      </c>
      <c r="J426" s="400">
        <f ca="1">IFERROR(__xludf.DUMMYFUNCTION("IMPORTRANGE(""https://docs.google.com/spreadsheets/d/1XL5vhW3sbDhbH9Cz0tuDiY8C3ctxq1tqvaCgkFb8cCA/edit?usp=sharing"",""นครพนม!J321"")"),0)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IFERROR(__xludf.DUMMYFUNCTION("IMPORTRANGE(""https://docs.google.com/spreadsheets/d/1XL5vhW3sbDhbH9Cz0tuDiY8C3ctxq1tqvaCgkFb8cCA/edit?usp=sharing"",""นครพนม!I322"")"),30)</f>
        <v>30</v>
      </c>
      <c r="J427" s="401">
        <f ca="1">IFERROR(__xludf.DUMMYFUNCTION("IMPORTRANGE(""https://docs.google.com/spreadsheets/d/1XL5vhW3sbDhbH9Cz0tuDiY8C3ctxq1tqvaCgkFb8cCA/edit?usp=sharing"",""นครพนม!J322"")"),0)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IFERROR(__xludf.DUMMYFUNCTION("IMPORTRANGE(""https://docs.google.com/spreadsheets/d/1XL5vhW3sbDhbH9Cz0tuDiY8C3ctxq1tqvaCgkFb8cCA/edit?usp=sharing"",""นครพนม!I323"")"),10)</f>
        <v>10</v>
      </c>
      <c r="J428" s="402">
        <f ca="1">IFERROR(__xludf.DUMMYFUNCTION("IMPORTRANGE(""https://docs.google.com/spreadsheets/d/1XL5vhW3sbDhbH9Cz0tuDiY8C3ctxq1tqvaCgkFb8cCA/edit?usp=sharing"",""นครพนม!J323"")"),0)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IFERROR(__xludf.DUMMYFUNCTION("IMPORTRANGE(""https://docs.google.com/spreadsheets/d/1XL5vhW3sbDhbH9Cz0tuDiY8C3ctxq1tqvaCgkFb8cCA/edit?usp=sharing"",""นครพนม!I324"")"),10)</f>
        <v>10</v>
      </c>
      <c r="J429" s="402">
        <f ca="1">IFERROR(__xludf.DUMMYFUNCTION("IMPORTRANGE(""https://docs.google.com/spreadsheets/d/1XL5vhW3sbDhbH9Cz0tuDiY8C3ctxq1tqvaCgkFb8cCA/edit?usp=sharing"",""นครพนม!J324"")"),0)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IFERROR(__xludf.DUMMYFUNCTION("IMPORTRANGE(""https://docs.google.com/spreadsheets/d/1XL5vhW3sbDhbH9Cz0tuDiY8C3ctxq1tqvaCgkFb8cCA/edit?usp=sharing"",""นครพนม!I325"")"),30)</f>
        <v>30</v>
      </c>
      <c r="J430" s="400">
        <f ca="1">IFERROR(__xludf.DUMMYFUNCTION("IMPORTRANGE(""https://docs.google.com/spreadsheets/d/1XL5vhW3sbDhbH9Cz0tuDiY8C3ctxq1tqvaCgkFb8cCA/edit?usp=sharing"",""นครพนม!J325"")"),0)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IFERROR(__xludf.DUMMYFUNCTION("IMPORTRANGE(""https://docs.google.com/spreadsheets/d/1XL5vhW3sbDhbH9Cz0tuDiY8C3ctxq1tqvaCgkFb8cCA/edit?usp=sharing"",""นครพนม!I326"")"),10)</f>
        <v>10</v>
      </c>
      <c r="J431" s="402">
        <f ca="1">IFERROR(__xludf.DUMMYFUNCTION("IMPORTRANGE(""https://docs.google.com/spreadsheets/d/1XL5vhW3sbDhbH9Cz0tuDiY8C3ctxq1tqvaCgkFb8cCA/edit?usp=sharing"",""นครพนม!J326"")"),0)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IFERROR(__xludf.DUMMYFUNCTION("IMPORTRANGE(""https://docs.google.com/spreadsheets/d/1XL5vhW3sbDhbH9Cz0tuDiY8C3ctxq1tqvaCgkFb8cCA/edit?usp=sharing"",""นครพนม!I327"")"),20)</f>
        <v>20</v>
      </c>
      <c r="J432" s="402">
        <f ca="1">IFERROR(__xludf.DUMMYFUNCTION("IMPORTRANGE(""https://docs.google.com/spreadsheets/d/1XL5vhW3sbDhbH9Cz0tuDiY8C3ctxq1tqvaCgkFb8cCA/edit?usp=sharing"",""นครพนม!J327"")"),0)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IFERROR(__xludf.DUMMYFUNCTION("IMPORTRANGE(""https://docs.google.com/spreadsheets/d/1XL5vhW3sbDhbH9Cz0tuDiY8C3ctxq1tqvaCgkFb8cCA/edit?usp=sharing"",""นครพนม!J328"")"),0)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IFERROR(__xludf.DUMMYFUNCTION("IMPORTRANGE(""https://docs.google.com/spreadsheets/d/1XL5vhW3sbDhbH9Cz0tuDiY8C3ctxq1tqvaCgkFb8cCA/edit?usp=sharing"",""นครพนม!J329"")"),0)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IFERROR(__xludf.DUMMYFUNCTION("IMPORTRANGE(""https://docs.google.com/spreadsheets/d/1XL5vhW3sbDhbH9Cz0tuDiY8C3ctxq1tqvaCgkFb8cCA/edit?usp=sharing"",""นครพนม!I330"")"),25)</f>
        <v>25</v>
      </c>
      <c r="J435" s="418">
        <f ca="1">IFERROR(__xludf.DUMMYFUNCTION("IMPORTRANGE(""https://docs.google.com/spreadsheets/d/1XL5vhW3sbDhbH9Cz0tuDiY8C3ctxq1tqvaCgkFb8cCA/edit?usp=sharing"",""นครพนม!J330"")"),0)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IFERROR(__xludf.DUMMYFUNCTION("IMPORTRANGE(""https://docs.google.com/spreadsheets/d/1XL5vhW3sbDhbH9Cz0tuDiY8C3ctxq1tqvaCgkFb8cCA/edit?usp=sharing"",""นครพนม!L330"")"),105500)</f>
        <v>105500</v>
      </c>
      <c r="M435" s="420"/>
      <c r="N435" s="420">
        <f ca="1">IFERROR(__xludf.DUMMYFUNCTION("IMPORTRANGE(""https://docs.google.com/spreadsheets/d/1XL5vhW3sbDhbH9Cz0tuDiY8C3ctxq1tqvaCgkFb8cCA/edit?usp=sharing"",""นครพนม!M330"")"),0)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IFERROR(__xludf.DUMMYFUNCTION("IMPORTRANGE(""https://docs.google.com/spreadsheets/d/1XL5vhW3sbDhbH9Cz0tuDiY8C3ctxq1tqvaCgkFb8cCA/edit?usp=sharing"",""นครพนม!L331"")"),0)</f>
        <v>0</v>
      </c>
      <c r="M436" s="172"/>
      <c r="N436" s="178">
        <f ca="1">IFERROR(__xludf.DUMMYFUNCTION("IMPORTRANGE(""https://docs.google.com/spreadsheets/d/1XL5vhW3sbDhbH9Cz0tuDiY8C3ctxq1tqvaCgkFb8cCA/edit?usp=sharing"",""นครพนม!M331"")"),0)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IFERROR(__xludf.DUMMYFUNCTION("IMPORTRANGE(""https://docs.google.com/spreadsheets/d/1XL5vhW3sbDhbH9Cz0tuDiY8C3ctxq1tqvaCgkFb8cCA/edit?usp=sharing"",""นครพนม!L332"")"),105500)</f>
        <v>105500</v>
      </c>
      <c r="M437" s="173"/>
      <c r="N437" s="178">
        <f ca="1">IFERROR(__xludf.DUMMYFUNCTION("IMPORTRANGE(""https://docs.google.com/spreadsheets/d/1XL5vhW3sbDhbH9Cz0tuDiY8C3ctxq1tqvaCgkFb8cCA/edit?usp=sharing"",""นครพนม!M332"")"),0)</f>
        <v>0</v>
      </c>
      <c r="O437" s="178">
        <f t="shared" ca="1" si="114"/>
        <v>0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IFERROR(__xludf.DUMMYFUNCTION("IMPORTRANGE(""https://docs.google.com/spreadsheets/d/1XL5vhW3sbDhbH9Cz0tuDiY8C3ctxq1tqvaCgkFb8cCA/edit?usp=sharing"",""นครพนม!L333"")"),0)</f>
        <v>0</v>
      </c>
      <c r="M438" s="178"/>
      <c r="N438" s="178">
        <f ca="1">IFERROR(__xludf.DUMMYFUNCTION("IMPORTRANGE(""https://docs.google.com/spreadsheets/d/1XL5vhW3sbDhbH9Cz0tuDiY8C3ctxq1tqvaCgkFb8cCA/edit?usp=sharing"",""นครพนม!M333"")"),0)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IFERROR(__xludf.DUMMYFUNCTION("IMPORTRANGE(""https://docs.google.com/spreadsheets/d/1XL5vhW3sbDhbH9Cz0tuDiY8C3ctxq1tqvaCgkFb8cCA/edit?usp=sharing"",""นครพนม!L334"")"),105500)</f>
        <v>105500</v>
      </c>
      <c r="M439" s="178"/>
      <c r="N439" s="178">
        <f ca="1">IFERROR(__xludf.DUMMYFUNCTION("IMPORTRANGE(""https://docs.google.com/spreadsheets/d/1XL5vhW3sbDhbH9Cz0tuDiY8C3ctxq1tqvaCgkFb8cCA/edit?usp=sharing"",""นครพนม!M334"")"),0)</f>
        <v>0</v>
      </c>
      <c r="O439" s="178">
        <f t="shared" ca="1" si="114"/>
        <v>0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IFERROR(__xludf.DUMMYFUNCTION("IMPORTRANGE(""https://docs.google.com/spreadsheets/d/1XL5vhW3sbDhbH9Cz0tuDiY8C3ctxq1tqvaCgkFb8cCA/edit?usp=sharing"",""นครพนม!M335"")"),0)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IFERROR(__xludf.DUMMYFUNCTION("IMPORTRANGE(""https://docs.google.com/spreadsheets/d/1XL5vhW3sbDhbH9Cz0tuDiY8C3ctxq1tqvaCgkFb8cCA/edit?usp=sharing"",""นครพนม!M336"")"),0)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IFERROR(__xludf.DUMMYFUNCTION("IMPORTRANGE(""https://docs.google.com/spreadsheets/d/1XL5vhW3sbDhbH9Cz0tuDiY8C3ctxq1tqvaCgkFb8cCA/edit?usp=sharing"",""นครพนม!M337"")"),0)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IFERROR(__xludf.DUMMYFUNCTION("IMPORTRANGE(""https://docs.google.com/spreadsheets/d/1XL5vhW3sbDhbH9Cz0tuDiY8C3ctxq1tqvaCgkFb8cCA/edit?usp=sharing"",""นครพนม!M338"")"),0)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IFERROR(__xludf.DUMMYFUNCTION("IMPORTRANGE(""https://docs.google.com/spreadsheets/d/1XL5vhW3sbDhbH9Cz0tuDiY8C3ctxq1tqvaCgkFb8cCA/edit?usp=sharing"",""นครพนม!J340"")"),0)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IFERROR(__xludf.DUMMYFUNCTION("IMPORTRANGE(""https://docs.google.com/spreadsheets/d/1XL5vhW3sbDhbH9Cz0tuDiY8C3ctxq1tqvaCgkFb8cCA/edit?usp=sharing"",""นครพนม!J341"")"),1)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IFERROR(__xludf.DUMMYFUNCTION("IMPORTRANGE(""https://docs.google.com/spreadsheets/d/1XL5vhW3sbDhbH9Cz0tuDiY8C3ctxq1tqvaCgkFb8cCA/edit?usp=sharing"",""นครพนม!J342"")"),0)</f>
        <v>0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IFERROR(__xludf.DUMMYFUNCTION("IMPORTRANGE(""https://docs.google.com/spreadsheets/d/1XL5vhW3sbDhbH9Cz0tuDiY8C3ctxq1tqvaCgkFb8cCA/edit?usp=sharing"",""นครพนม!J343"")"),0)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IFERROR(__xludf.DUMMYFUNCTION("IMPORTRANGE(""https://docs.google.com/spreadsheets/d/1XL5vhW3sbDhbH9Cz0tuDiY8C3ctxq1tqvaCgkFb8cCA/edit?usp=sharing"",""นครพนม!I344"")"),25)</f>
        <v>25</v>
      </c>
      <c r="J449" s="210">
        <f ca="1">IFERROR(__xludf.DUMMYFUNCTION("IMPORTRANGE(""https://docs.google.com/spreadsheets/d/1XL5vhW3sbDhbH9Cz0tuDiY8C3ctxq1tqvaCgkFb8cCA/edit?usp=sharing"",""นครพนม!J344"")"),0)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IFERROR(__xludf.DUMMYFUNCTION("IMPORTRANGE(""https://docs.google.com/spreadsheets/d/1XL5vhW3sbDhbH9Cz0tuDiY8C3ctxq1tqvaCgkFb8cCA/edit?usp=sharing"",""นครพนม!I345"")"),25)</f>
        <v>25</v>
      </c>
      <c r="J450" s="198">
        <f ca="1">IFERROR(__xludf.DUMMYFUNCTION("IMPORTRANGE(""https://docs.google.com/spreadsheets/d/1XL5vhW3sbDhbH9Cz0tuDiY8C3ctxq1tqvaCgkFb8cCA/edit?usp=sharing"",""นครพนม!J345"")"),0)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IFERROR(__xludf.DUMMYFUNCTION("IMPORTRANGE(""https://docs.google.com/spreadsheets/d/1XL5vhW3sbDhbH9Cz0tuDiY8C3ctxq1tqvaCgkFb8cCA/edit?usp=sharing"",""นครพนม!I346"")"),0)</f>
        <v>0</v>
      </c>
      <c r="J451" s="197">
        <f ca="1">IFERROR(__xludf.DUMMYFUNCTION("IMPORTRANGE(""https://docs.google.com/spreadsheets/d/1XL5vhW3sbDhbH9Cz0tuDiY8C3ctxq1tqvaCgkFb8cCA/edit?usp=sharing"",""นครพนม!J346"")"),0)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IFERROR(__xludf.DUMMYFUNCTION("IMPORTRANGE(""https://docs.google.com/spreadsheets/d/1XL5vhW3sbDhbH9Cz0tuDiY8C3ctxq1tqvaCgkFb8cCA/edit?usp=sharing"",""นครพนม!I347"")"),0)</f>
        <v>0</v>
      </c>
      <c r="J452" s="197">
        <f ca="1">IFERROR(__xludf.DUMMYFUNCTION("IMPORTRANGE(""https://docs.google.com/spreadsheets/d/1XL5vhW3sbDhbH9Cz0tuDiY8C3ctxq1tqvaCgkFb8cCA/edit?usp=sharing"",""นครพนม!J347"")"),0)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IFERROR(__xludf.DUMMYFUNCTION("IMPORTRANGE(""https://docs.google.com/spreadsheets/d/1XL5vhW3sbDhbH9Cz0tuDiY8C3ctxq1tqvaCgkFb8cCA/edit?usp=sharing"",""นครพนม!J348"")"),0)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IFERROR(__xludf.DUMMYFUNCTION("IMPORTRANGE(""https://docs.google.com/spreadsheets/d/1XL5vhW3sbDhbH9Cz0tuDiY8C3ctxq1tqvaCgkFb8cCA/edit?usp=sharing"",""นครพนม!J349"")"),0)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IFERROR(__xludf.DUMMYFUNCTION("IMPORTRANGE(""https://docs.google.com/spreadsheets/d/1XL5vhW3sbDhbH9Cz0tuDiY8C3ctxq1tqvaCgkFb8cCA/edit?usp=sharing"",""นครพนม!I350"")"),28610)</f>
        <v>28610</v>
      </c>
      <c r="J455" s="379">
        <f ca="1">IFERROR(__xludf.DUMMYFUNCTION("IMPORTRANGE(""https://docs.google.com/spreadsheets/d/1XL5vhW3sbDhbH9Cz0tuDiY8C3ctxq1tqvaCgkFb8cCA/edit?usp=sharing"",""นครพนม!J350"")"),0)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IFERROR(__xludf.DUMMYFUNCTION("IMPORTRANGE(""https://docs.google.com/spreadsheets/d/1XL5vhW3sbDhbH9Cz0tuDiY8C3ctxq1tqvaCgkFb8cCA/edit?usp=sharing"",""นครพนม!L350"")"),273699)</f>
        <v>273699</v>
      </c>
      <c r="M455" s="381"/>
      <c r="N455" s="381">
        <f ca="1">IFERROR(__xludf.DUMMYFUNCTION("IMPORTRANGE(""https://docs.google.com/spreadsheets/d/1XL5vhW3sbDhbH9Cz0tuDiY8C3ctxq1tqvaCgkFb8cCA/edit?usp=sharing"",""นครพนม!M350"")"),22660)</f>
        <v>22660</v>
      </c>
      <c r="O455" s="381">
        <f t="shared" ref="O455:O459" ca="1" si="116">+IF(L455&gt;0,N455*100/L455,0)</f>
        <v>8.2791679911143259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IFERROR(__xludf.DUMMYFUNCTION("IMPORTRANGE(""https://docs.google.com/spreadsheets/d/1XL5vhW3sbDhbH9Cz0tuDiY8C3ctxq1tqvaCgkFb8cCA/edit?usp=sharing"",""นครพนม!L351"")"),0)</f>
        <v>0</v>
      </c>
      <c r="M456" s="172"/>
      <c r="N456" s="178">
        <f ca="1">IFERROR(__xludf.DUMMYFUNCTION("IMPORTRANGE(""https://docs.google.com/spreadsheets/d/1XL5vhW3sbDhbH9Cz0tuDiY8C3ctxq1tqvaCgkFb8cCA/edit?usp=sharing"",""นครพนม!M351"")"),0)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IFERROR(__xludf.DUMMYFUNCTION("IMPORTRANGE(""https://docs.google.com/spreadsheets/d/1XL5vhW3sbDhbH9Cz0tuDiY8C3ctxq1tqvaCgkFb8cCA/edit?usp=sharing"",""นครพนม!L352"")"),273699)</f>
        <v>273699</v>
      </c>
      <c r="M457" s="173"/>
      <c r="N457" s="178">
        <f ca="1">IFERROR(__xludf.DUMMYFUNCTION("IMPORTRANGE(""https://docs.google.com/spreadsheets/d/1XL5vhW3sbDhbH9Cz0tuDiY8C3ctxq1tqvaCgkFb8cCA/edit?usp=sharing"",""นครพนม!M352"")"),22660)</f>
        <v>22660</v>
      </c>
      <c r="O457" s="178">
        <f t="shared" ca="1" si="116"/>
        <v>8.2791679911143259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IFERROR(__xludf.DUMMYFUNCTION("IMPORTRANGE(""https://docs.google.com/spreadsheets/d/1XL5vhW3sbDhbH9Cz0tuDiY8C3ctxq1tqvaCgkFb8cCA/edit?usp=sharing"",""นครพนม!L353"")"),0)</f>
        <v>0</v>
      </c>
      <c r="M458" s="178"/>
      <c r="N458" s="178">
        <f ca="1">IFERROR(__xludf.DUMMYFUNCTION("IMPORTRANGE(""https://docs.google.com/spreadsheets/d/1XL5vhW3sbDhbH9Cz0tuDiY8C3ctxq1tqvaCgkFb8cCA/edit?usp=sharing"",""นครพนม!M353"")"),0)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IFERROR(__xludf.DUMMYFUNCTION("IMPORTRANGE(""https://docs.google.com/spreadsheets/d/1XL5vhW3sbDhbH9Cz0tuDiY8C3ctxq1tqvaCgkFb8cCA/edit?usp=sharing"",""นครพนม!L354"")"),273699)</f>
        <v>273699</v>
      </c>
      <c r="M459" s="178"/>
      <c r="N459" s="178">
        <f ca="1">IFERROR(__xludf.DUMMYFUNCTION("IMPORTRANGE(""https://docs.google.com/spreadsheets/d/1XL5vhW3sbDhbH9Cz0tuDiY8C3ctxq1tqvaCgkFb8cCA/edit?usp=sharing"",""นครพนม!M354"")"),22660)</f>
        <v>22660</v>
      </c>
      <c r="O459" s="178">
        <f t="shared" ca="1" si="116"/>
        <v>8.2791679911143259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IFERROR(__xludf.DUMMYFUNCTION("IMPORTRANGE(""https://docs.google.com/spreadsheets/d/1XL5vhW3sbDhbH9Cz0tuDiY8C3ctxq1tqvaCgkFb8cCA/edit?usp=sharing"",""นครพนม!M355"")"),0)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IFERROR(__xludf.DUMMYFUNCTION("IMPORTRANGE(""https://docs.google.com/spreadsheets/d/1XL5vhW3sbDhbH9Cz0tuDiY8C3ctxq1tqvaCgkFb8cCA/edit?usp=sharing"",""นครพนม!M356"")"),0)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IFERROR(__xludf.DUMMYFUNCTION("IMPORTRANGE(""https://docs.google.com/spreadsheets/d/1XL5vhW3sbDhbH9Cz0tuDiY8C3ctxq1tqvaCgkFb8cCA/edit?usp=sharing"",""นครพนม!M357"")"),0)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IFERROR(__xludf.DUMMYFUNCTION("IMPORTRANGE(""https://docs.google.com/spreadsheets/d/1XL5vhW3sbDhbH9Cz0tuDiY8C3ctxq1tqvaCgkFb8cCA/edit?usp=sharing"",""นครพนม!M358"")"),22660)</f>
        <v>22660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IFERROR(__xludf.DUMMYFUNCTION("IMPORTRANGE(""https://docs.google.com/spreadsheets/d/1XL5vhW3sbDhbH9Cz0tuDiY8C3ctxq1tqvaCgkFb8cCA/edit?usp=sharing"",""นครพนม!I359"")"),28610)</f>
        <v>28610</v>
      </c>
      <c r="J464" s="276">
        <f ca="1">IFERROR(__xludf.DUMMYFUNCTION("IMPORTRANGE(""https://docs.google.com/spreadsheets/d/1XL5vhW3sbDhbH9Cz0tuDiY8C3ctxq1tqvaCgkFb8cCA/edit?usp=sharing"",""นครพนม!J359"")"),0)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IFERROR(__xludf.DUMMYFUNCTION("IMPORTRANGE(""https://docs.google.com/spreadsheets/d/1XL5vhW3sbDhbH9Cz0tuDiY8C3ctxq1tqvaCgkFb8cCA/edit?usp=sharing"",""นครพนม!I360"")"),28610)</f>
        <v>28610</v>
      </c>
      <c r="J465" s="428">
        <f ca="1">IFERROR(__xludf.DUMMYFUNCTION("IMPORTRANGE(""https://docs.google.com/spreadsheets/d/1XL5vhW3sbDhbH9Cz0tuDiY8C3ctxq1tqvaCgkFb8cCA/edit?usp=sharing"",""นครพนม!J360"")"),29745)</f>
        <v>29745</v>
      </c>
      <c r="K465" s="211">
        <f t="shared" ca="1" si="117"/>
        <v>103.96714435512058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IFERROR(__xludf.DUMMYFUNCTION("IMPORTRANGE(""https://docs.google.com/spreadsheets/d/1XL5vhW3sbDhbH9Cz0tuDiY8C3ctxq1tqvaCgkFb8cCA/edit?usp=sharing"",""นครพนม!I361"")"),2630)</f>
        <v>2630</v>
      </c>
      <c r="J466" s="428">
        <f ca="1">IFERROR(__xludf.DUMMYFUNCTION("IMPORTRANGE(""https://docs.google.com/spreadsheets/d/1XL5vhW3sbDhbH9Cz0tuDiY8C3ctxq1tqvaCgkFb8cCA/edit?usp=sharing"",""นครพนม!J361"")"),2630)</f>
        <v>2630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IFERROR(__xludf.DUMMYFUNCTION("IMPORTRANGE(""https://docs.google.com/spreadsheets/d/1XL5vhW3sbDhbH9Cz0tuDiY8C3ctxq1tqvaCgkFb8cCA/edit?usp=sharing"",""นครพนม!I362"")"),0)</f>
        <v>0</v>
      </c>
      <c r="J467" s="198">
        <f ca="1">IFERROR(__xludf.DUMMYFUNCTION("IMPORTRANGE(""https://docs.google.com/spreadsheets/d/1XL5vhW3sbDhbH9Cz0tuDiY8C3ctxq1tqvaCgkFb8cCA/edit?usp=sharing"",""นครพนม!J362"")"),24858)</f>
        <v>24858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IFERROR(__xludf.DUMMYFUNCTION("IMPORTRANGE(""https://docs.google.com/spreadsheets/d/1XL5vhW3sbDhbH9Cz0tuDiY8C3ctxq1tqvaCgkFb8cCA/edit?usp=sharing"",""นครพนม!I363"")"),0)</f>
        <v>0</v>
      </c>
      <c r="J468" s="198">
        <f ca="1">IFERROR(__xludf.DUMMYFUNCTION("IMPORTRANGE(""https://docs.google.com/spreadsheets/d/1XL5vhW3sbDhbH9Cz0tuDiY8C3ctxq1tqvaCgkFb8cCA/edit?usp=sharing"",""นครพนม!J363"")"),2246)</f>
        <v>2246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IFERROR(__xludf.DUMMYFUNCTION("IMPORTRANGE(""https://docs.google.com/spreadsheets/d/1XL5vhW3sbDhbH9Cz0tuDiY8C3ctxq1tqvaCgkFb8cCA/edit?usp=sharing"",""นครพนม!I364"")"),0)</f>
        <v>0</v>
      </c>
      <c r="J469" s="198">
        <f ca="1">IFERROR(__xludf.DUMMYFUNCTION("IMPORTRANGE(""https://docs.google.com/spreadsheets/d/1XL5vhW3sbDhbH9Cz0tuDiY8C3ctxq1tqvaCgkFb8cCA/edit?usp=sharing"",""นครพนม!J364"")"),4457)</f>
        <v>4457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IFERROR(__xludf.DUMMYFUNCTION("IMPORTRANGE(""https://docs.google.com/spreadsheets/d/1XL5vhW3sbDhbH9Cz0tuDiY8C3ctxq1tqvaCgkFb8cCA/edit?usp=sharing"",""นครพนม!I365"")"),0)</f>
        <v>0</v>
      </c>
      <c r="J470" s="198">
        <f ca="1">IFERROR(__xludf.DUMMYFUNCTION("IMPORTRANGE(""https://docs.google.com/spreadsheets/d/1XL5vhW3sbDhbH9Cz0tuDiY8C3ctxq1tqvaCgkFb8cCA/edit?usp=sharing"",""นครพนม!J365"")"),347)</f>
        <v>347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IFERROR(__xludf.DUMMYFUNCTION("IMPORTRANGE(""https://docs.google.com/spreadsheets/d/1XL5vhW3sbDhbH9Cz0tuDiY8C3ctxq1tqvaCgkFb8cCA/edit?usp=sharing"",""นครพนม!I366"")"),0)</f>
        <v>0</v>
      </c>
      <c r="J471" s="198">
        <f ca="1">IFERROR(__xludf.DUMMYFUNCTION("IMPORTRANGE(""https://docs.google.com/spreadsheets/d/1XL5vhW3sbDhbH9Cz0tuDiY8C3ctxq1tqvaCgkFb8cCA/edit?usp=sharing"",""นครพนม!J366"")"),430)</f>
        <v>430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IFERROR(__xludf.DUMMYFUNCTION("IMPORTRANGE(""https://docs.google.com/spreadsheets/d/1XL5vhW3sbDhbH9Cz0tuDiY8C3ctxq1tqvaCgkFb8cCA/edit?usp=sharing"",""นครพนม!I367"")"),0)</f>
        <v>0</v>
      </c>
      <c r="J472" s="198">
        <f ca="1">IFERROR(__xludf.DUMMYFUNCTION("IMPORTRANGE(""https://docs.google.com/spreadsheets/d/1XL5vhW3sbDhbH9Cz0tuDiY8C3ctxq1tqvaCgkFb8cCA/edit?usp=sharing"",""นครพนม!J367"")"),37)</f>
        <v>37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IFERROR(__xludf.DUMMYFUNCTION("IMPORTRANGE(""https://docs.google.com/spreadsheets/d/1XL5vhW3sbDhbH9Cz0tuDiY8C3ctxq1tqvaCgkFb8cCA/edit?usp=sharing"",""นครพนม!I368"")"),28610)</f>
        <v>28610</v>
      </c>
      <c r="J473" s="428">
        <f ca="1">IFERROR(__xludf.DUMMYFUNCTION("IMPORTRANGE(""https://docs.google.com/spreadsheets/d/1XL5vhW3sbDhbH9Cz0tuDiY8C3ctxq1tqvaCgkFb8cCA/edit?usp=sharing"",""นครพนม!J368"")"),0)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IFERROR(__xludf.DUMMYFUNCTION("IMPORTRANGE(""https://docs.google.com/spreadsheets/d/1XL5vhW3sbDhbH9Cz0tuDiY8C3ctxq1tqvaCgkFb8cCA/edit?usp=sharing"",""นครพนม!I369"")"),2630)</f>
        <v>2630</v>
      </c>
      <c r="J474" s="428">
        <f ca="1">IFERROR(__xludf.DUMMYFUNCTION("IMPORTRANGE(""https://docs.google.com/spreadsheets/d/1XL5vhW3sbDhbH9Cz0tuDiY8C3ctxq1tqvaCgkFb8cCA/edit?usp=sharing"",""นครพนม!J369"")"),0)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IFERROR(__xludf.DUMMYFUNCTION("IMPORTRANGE(""https://docs.google.com/spreadsheets/d/1XL5vhW3sbDhbH9Cz0tuDiY8C3ctxq1tqvaCgkFb8cCA/edit?usp=sharing"",""นครพนม!I370"")"),0)</f>
        <v>0</v>
      </c>
      <c r="J475" s="198">
        <f ca="1">IFERROR(__xludf.DUMMYFUNCTION("IMPORTRANGE(""https://docs.google.com/spreadsheets/d/1XL5vhW3sbDhbH9Cz0tuDiY8C3ctxq1tqvaCgkFb8cCA/edit?usp=sharing"",""นครพนม!J370"")"),0)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IFERROR(__xludf.DUMMYFUNCTION("IMPORTRANGE(""https://docs.google.com/spreadsheets/d/1XL5vhW3sbDhbH9Cz0tuDiY8C3ctxq1tqvaCgkFb8cCA/edit?usp=sharing"",""นครพนม!I371"")"),0)</f>
        <v>0</v>
      </c>
      <c r="J476" s="198">
        <f ca="1">IFERROR(__xludf.DUMMYFUNCTION("IMPORTRANGE(""https://docs.google.com/spreadsheets/d/1XL5vhW3sbDhbH9Cz0tuDiY8C3ctxq1tqvaCgkFb8cCA/edit?usp=sharing"",""นครพนม!J371"")"),0)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IFERROR(__xludf.DUMMYFUNCTION("IMPORTRANGE(""https://docs.google.com/spreadsheets/d/1XL5vhW3sbDhbH9Cz0tuDiY8C3ctxq1tqvaCgkFb8cCA/edit?usp=sharing"",""นครพนม!I372"")"),0)</f>
        <v>0</v>
      </c>
      <c r="J477" s="198">
        <f ca="1">IFERROR(__xludf.DUMMYFUNCTION("IMPORTRANGE(""https://docs.google.com/spreadsheets/d/1XL5vhW3sbDhbH9Cz0tuDiY8C3ctxq1tqvaCgkFb8cCA/edit?usp=sharing"",""นครพนม!J372"")"),0)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IFERROR(__xludf.DUMMYFUNCTION("IMPORTRANGE(""https://docs.google.com/spreadsheets/d/1XL5vhW3sbDhbH9Cz0tuDiY8C3ctxq1tqvaCgkFb8cCA/edit?usp=sharing"",""นครพนม!I373"")"),0)</f>
        <v>0</v>
      </c>
      <c r="J478" s="198">
        <f ca="1">IFERROR(__xludf.DUMMYFUNCTION("IMPORTRANGE(""https://docs.google.com/spreadsheets/d/1XL5vhW3sbDhbH9Cz0tuDiY8C3ctxq1tqvaCgkFb8cCA/edit?usp=sharing"",""นครพนม!J373"")"),0)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IFERROR(__xludf.DUMMYFUNCTION("IMPORTRANGE(""https://docs.google.com/spreadsheets/d/1XL5vhW3sbDhbH9Cz0tuDiY8C3ctxq1tqvaCgkFb8cCA/edit?usp=sharing"",""นครพนม!I374"")"),0)</f>
        <v>0</v>
      </c>
      <c r="J479" s="198">
        <f ca="1">IFERROR(__xludf.DUMMYFUNCTION("IMPORTRANGE(""https://docs.google.com/spreadsheets/d/1XL5vhW3sbDhbH9Cz0tuDiY8C3ctxq1tqvaCgkFb8cCA/edit?usp=sharing"",""นครพนม!J374"")"),0)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IFERROR(__xludf.DUMMYFUNCTION("IMPORTRANGE(""https://docs.google.com/spreadsheets/d/1XL5vhW3sbDhbH9Cz0tuDiY8C3ctxq1tqvaCgkFb8cCA/edit?usp=sharing"",""นครพนม!I375"")"),0)</f>
        <v>0</v>
      </c>
      <c r="J480" s="198">
        <f ca="1">IFERROR(__xludf.DUMMYFUNCTION("IMPORTRANGE(""https://docs.google.com/spreadsheets/d/1XL5vhW3sbDhbH9Cz0tuDiY8C3ctxq1tqvaCgkFb8cCA/edit?usp=sharing"",""นครพนม!J375"")"),0)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IFERROR(__xludf.DUMMYFUNCTION("IMPORTRANGE(""https://docs.google.com/spreadsheets/d/1XL5vhW3sbDhbH9Cz0tuDiY8C3ctxq1tqvaCgkFb8cCA/edit?usp=sharing"",""นครพนม!I376"")"),28610)</f>
        <v>28610</v>
      </c>
      <c r="J481" s="428">
        <f ca="1">IFERROR(__xludf.DUMMYFUNCTION("IMPORTRANGE(""https://docs.google.com/spreadsheets/d/1XL5vhW3sbDhbH9Cz0tuDiY8C3ctxq1tqvaCgkFb8cCA/edit?usp=sharing"",""นครพนม!J376"")"),0)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IFERROR(__xludf.DUMMYFUNCTION("IMPORTRANGE(""https://docs.google.com/spreadsheets/d/1XL5vhW3sbDhbH9Cz0tuDiY8C3ctxq1tqvaCgkFb8cCA/edit?usp=sharing"",""นครพนม!I377"")"),2630)</f>
        <v>2630</v>
      </c>
      <c r="J482" s="428">
        <f ca="1">IFERROR(__xludf.DUMMYFUNCTION("IMPORTRANGE(""https://docs.google.com/spreadsheets/d/1XL5vhW3sbDhbH9Cz0tuDiY8C3ctxq1tqvaCgkFb8cCA/edit?usp=sharing"",""นครพนม!J377"")"),0)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IFERROR(__xludf.DUMMYFUNCTION("IMPORTRANGE(""https://docs.google.com/spreadsheets/d/1XL5vhW3sbDhbH9Cz0tuDiY8C3ctxq1tqvaCgkFb8cCA/edit?usp=sharing"",""นครพนม!I378"")"),0)</f>
        <v>0</v>
      </c>
      <c r="J483" s="198">
        <f ca="1">IFERROR(__xludf.DUMMYFUNCTION("IMPORTRANGE(""https://docs.google.com/spreadsheets/d/1XL5vhW3sbDhbH9Cz0tuDiY8C3ctxq1tqvaCgkFb8cCA/edit?usp=sharing"",""นครพนม!J378"")"),0)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IFERROR(__xludf.DUMMYFUNCTION("IMPORTRANGE(""https://docs.google.com/spreadsheets/d/1XL5vhW3sbDhbH9Cz0tuDiY8C3ctxq1tqvaCgkFb8cCA/edit?usp=sharing"",""นครพนม!I379"")"),0)</f>
        <v>0</v>
      </c>
      <c r="J484" s="198">
        <f ca="1">IFERROR(__xludf.DUMMYFUNCTION("IMPORTRANGE(""https://docs.google.com/spreadsheets/d/1XL5vhW3sbDhbH9Cz0tuDiY8C3ctxq1tqvaCgkFb8cCA/edit?usp=sharing"",""นครพนม!J379"")"),0)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IFERROR(__xludf.DUMMYFUNCTION("IMPORTRANGE(""https://docs.google.com/spreadsheets/d/1XL5vhW3sbDhbH9Cz0tuDiY8C3ctxq1tqvaCgkFb8cCA/edit?usp=sharing"",""นครพนม!I380"")"),0)</f>
        <v>0</v>
      </c>
      <c r="J485" s="198">
        <f ca="1">IFERROR(__xludf.DUMMYFUNCTION("IMPORTRANGE(""https://docs.google.com/spreadsheets/d/1XL5vhW3sbDhbH9Cz0tuDiY8C3ctxq1tqvaCgkFb8cCA/edit?usp=sharing"",""นครพนม!J380"")"),0)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IFERROR(__xludf.DUMMYFUNCTION("IMPORTRANGE(""https://docs.google.com/spreadsheets/d/1XL5vhW3sbDhbH9Cz0tuDiY8C3ctxq1tqvaCgkFb8cCA/edit?usp=sharing"",""นครพนม!I381"")"),0)</f>
        <v>0</v>
      </c>
      <c r="J486" s="198">
        <f ca="1">IFERROR(__xludf.DUMMYFUNCTION("IMPORTRANGE(""https://docs.google.com/spreadsheets/d/1XL5vhW3sbDhbH9Cz0tuDiY8C3ctxq1tqvaCgkFb8cCA/edit?usp=sharing"",""นครพนม!J381"")"),0)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IFERROR(__xludf.DUMMYFUNCTION("IMPORTRANGE(""https://docs.google.com/spreadsheets/d/1XL5vhW3sbDhbH9Cz0tuDiY8C3ctxq1tqvaCgkFb8cCA/edit?usp=sharing"",""นครพนม!I382"")"),0)</f>
        <v>0</v>
      </c>
      <c r="J487" s="428">
        <f ca="1">IFERROR(__xludf.DUMMYFUNCTION("IMPORTRANGE(""https://docs.google.com/spreadsheets/d/1XL5vhW3sbDhbH9Cz0tuDiY8C3ctxq1tqvaCgkFb8cCA/edit?usp=sharing"",""นครพนม!J382"")"),0)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IFERROR(__xludf.DUMMYFUNCTION("IMPORTRANGE(""https://docs.google.com/spreadsheets/d/1XL5vhW3sbDhbH9Cz0tuDiY8C3ctxq1tqvaCgkFb8cCA/edit?usp=sharing"",""นครพนม!I383"")"),0)</f>
        <v>0</v>
      </c>
      <c r="J488" s="428">
        <f ca="1">IFERROR(__xludf.DUMMYFUNCTION("IMPORTRANGE(""https://docs.google.com/spreadsheets/d/1XL5vhW3sbDhbH9Cz0tuDiY8C3ctxq1tqvaCgkFb8cCA/edit?usp=sharing"",""นครพนม!J383"")"),0)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IFERROR(__xludf.DUMMYFUNCTION("IMPORTRANGE(""https://docs.google.com/spreadsheets/d/1XL5vhW3sbDhbH9Cz0tuDiY8C3ctxq1tqvaCgkFb8cCA/edit?usp=sharing"",""นครพนม!I384"")"),0)</f>
        <v>0</v>
      </c>
      <c r="J489" s="198">
        <f ca="1">IFERROR(__xludf.DUMMYFUNCTION("IMPORTRANGE(""https://docs.google.com/spreadsheets/d/1XL5vhW3sbDhbH9Cz0tuDiY8C3ctxq1tqvaCgkFb8cCA/edit?usp=sharing"",""นครพนม!J384"")"),0)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IFERROR(__xludf.DUMMYFUNCTION("IMPORTRANGE(""https://docs.google.com/spreadsheets/d/1XL5vhW3sbDhbH9Cz0tuDiY8C3ctxq1tqvaCgkFb8cCA/edit?usp=sharing"",""นครพนม!I385"")"),0)</f>
        <v>0</v>
      </c>
      <c r="J490" s="198">
        <f ca="1">IFERROR(__xludf.DUMMYFUNCTION("IMPORTRANGE(""https://docs.google.com/spreadsheets/d/1XL5vhW3sbDhbH9Cz0tuDiY8C3ctxq1tqvaCgkFb8cCA/edit?usp=sharing"",""นครพนม!J385"")"),0)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IFERROR(__xludf.DUMMYFUNCTION("IMPORTRANGE(""https://docs.google.com/spreadsheets/d/1XL5vhW3sbDhbH9Cz0tuDiY8C3ctxq1tqvaCgkFb8cCA/edit?usp=sharing"",""นครพนม!I386"")"),0)</f>
        <v>0</v>
      </c>
      <c r="J491" s="198">
        <f ca="1">IFERROR(__xludf.DUMMYFUNCTION("IMPORTRANGE(""https://docs.google.com/spreadsheets/d/1XL5vhW3sbDhbH9Cz0tuDiY8C3ctxq1tqvaCgkFb8cCA/edit?usp=sharing"",""นครพนม!J386"")"),0)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IFERROR(__xludf.DUMMYFUNCTION("IMPORTRANGE(""https://docs.google.com/spreadsheets/d/1XL5vhW3sbDhbH9Cz0tuDiY8C3ctxq1tqvaCgkFb8cCA/edit?usp=sharing"",""นครพนม!I387"")"),0)</f>
        <v>0</v>
      </c>
      <c r="J492" s="198">
        <f ca="1">IFERROR(__xludf.DUMMYFUNCTION("IMPORTRANGE(""https://docs.google.com/spreadsheets/d/1XL5vhW3sbDhbH9Cz0tuDiY8C3ctxq1tqvaCgkFb8cCA/edit?usp=sharing"",""นครพนม!J387"")"),0)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IFERROR(__xludf.DUMMYFUNCTION("IMPORTRANGE(""https://docs.google.com/spreadsheets/d/1XL5vhW3sbDhbH9Cz0tuDiY8C3ctxq1tqvaCgkFb8cCA/edit?usp=sharing"",""นครพนม!I388"")"),0)</f>
        <v>0</v>
      </c>
      <c r="J493" s="198">
        <f ca="1">IFERROR(__xludf.DUMMYFUNCTION("IMPORTRANGE(""https://docs.google.com/spreadsheets/d/1XL5vhW3sbDhbH9Cz0tuDiY8C3ctxq1tqvaCgkFb8cCA/edit?usp=sharing"",""นครพนม!J388"")"),0)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IFERROR(__xludf.DUMMYFUNCTION("IMPORTRANGE(""https://docs.google.com/spreadsheets/d/1XL5vhW3sbDhbH9Cz0tuDiY8C3ctxq1tqvaCgkFb8cCA/edit?usp=sharing"",""นครพนม!I389"")"),0)</f>
        <v>0</v>
      </c>
      <c r="J494" s="444">
        <f ca="1">IFERROR(__xludf.DUMMYFUNCTION("IMPORTRANGE(""https://docs.google.com/spreadsheets/d/1XL5vhW3sbDhbH9Cz0tuDiY8C3ctxq1tqvaCgkFb8cCA/edit?usp=sharing"",""นครพนม!J389"")"),0)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IFERROR(__xludf.DUMMYFUNCTION("IMPORTRANGE(""https://docs.google.com/spreadsheets/d/1XL5vhW3sbDhbH9Cz0tuDiY8C3ctxq1tqvaCgkFb8cCA/edit?usp=sharing"",""นครพนม!I390"")"),0)</f>
        <v>0</v>
      </c>
      <c r="J495" s="444">
        <f ca="1">IFERROR(__xludf.DUMMYFUNCTION("IMPORTRANGE(""https://docs.google.com/spreadsheets/d/1XL5vhW3sbDhbH9Cz0tuDiY8C3ctxq1tqvaCgkFb8cCA/edit?usp=sharing"",""นครพนม!J390"")"),0)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IFERROR(__xludf.DUMMYFUNCTION("IMPORTRANGE(""https://docs.google.com/spreadsheets/d/1XL5vhW3sbDhbH9Cz0tuDiY8C3ctxq1tqvaCgkFb8cCA/edit?usp=sharing"",""นครพนม!I391"")"),0)</f>
        <v>0</v>
      </c>
      <c r="J496" s="444">
        <f ca="1">IFERROR(__xludf.DUMMYFUNCTION("IMPORTRANGE(""https://docs.google.com/spreadsheets/d/1XL5vhW3sbDhbH9Cz0tuDiY8C3ctxq1tqvaCgkFb8cCA/edit?usp=sharing"",""นครพนม!J391"")"),0)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IFERROR(__xludf.DUMMYFUNCTION("IMPORTRANGE(""https://docs.google.com/spreadsheets/d/1XL5vhW3sbDhbH9Cz0tuDiY8C3ctxq1tqvaCgkFb8cCA/edit?usp=sharing"",""นครพนม!I392"")"),2079)</f>
        <v>2079</v>
      </c>
      <c r="J497" s="451">
        <f ca="1">IFERROR(__xludf.DUMMYFUNCTION("IMPORTRANGE(""https://docs.google.com/spreadsheets/d/1XL5vhW3sbDhbH9Cz0tuDiY8C3ctxq1tqvaCgkFb8cCA/edit?usp=sharing"",""นครพนม!J392"")"),0)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IFERROR(__xludf.DUMMYFUNCTION("IMPORTRANGE(""https://docs.google.com/spreadsheets/d/1XL5vhW3sbDhbH9Cz0tuDiY8C3ctxq1tqvaCgkFb8cCA/edit?usp=sharing"",""นครพนม!I393"")"),2079)</f>
        <v>2079</v>
      </c>
      <c r="J498" s="428">
        <f ca="1">IFERROR(__xludf.DUMMYFUNCTION("IMPORTRANGE(""https://docs.google.com/spreadsheets/d/1XL5vhW3sbDhbH9Cz0tuDiY8C3ctxq1tqvaCgkFb8cCA/edit?usp=sharing"",""นครพนม!J393"")"),0)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IFERROR(__xludf.DUMMYFUNCTION("IMPORTRANGE(""https://docs.google.com/spreadsheets/d/1XL5vhW3sbDhbH9Cz0tuDiY8C3ctxq1tqvaCgkFb8cCA/edit?usp=sharing"",""นครพนม!I394"")"),268)</f>
        <v>268</v>
      </c>
      <c r="J499" s="428">
        <f ca="1">IFERROR(__xludf.DUMMYFUNCTION("IMPORTRANGE(""https://docs.google.com/spreadsheets/d/1XL5vhW3sbDhbH9Cz0tuDiY8C3ctxq1tqvaCgkFb8cCA/edit?usp=sharing"",""นครพนม!J394"")"),0)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IFERROR(__xludf.DUMMYFUNCTION("IMPORTRANGE(""https://docs.google.com/spreadsheets/d/1XL5vhW3sbDhbH9Cz0tuDiY8C3ctxq1tqvaCgkFb8cCA/edit?usp=sharing"",""นครพนม!I395"")"),0)</f>
        <v>0</v>
      </c>
      <c r="J500" s="170">
        <f ca="1">IFERROR(__xludf.DUMMYFUNCTION("IMPORTRANGE(""https://docs.google.com/spreadsheets/d/1XL5vhW3sbDhbH9Cz0tuDiY8C3ctxq1tqvaCgkFb8cCA/edit?usp=sharing"",""นครพนม!J395"")"),0)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IFERROR(__xludf.DUMMYFUNCTION("IMPORTRANGE(""https://docs.google.com/spreadsheets/d/1XL5vhW3sbDhbH9Cz0tuDiY8C3ctxq1tqvaCgkFb8cCA/edit?usp=sharing"",""นครพนม!I396"")"),0)</f>
        <v>0</v>
      </c>
      <c r="J501" s="170">
        <f ca="1">IFERROR(__xludf.DUMMYFUNCTION("IMPORTRANGE(""https://docs.google.com/spreadsheets/d/1XL5vhW3sbDhbH9Cz0tuDiY8C3ctxq1tqvaCgkFb8cCA/edit?usp=sharing"",""นครพนม!J396"")"),0)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IFERROR(__xludf.DUMMYFUNCTION("IMPORTRANGE(""https://docs.google.com/spreadsheets/d/1XL5vhW3sbDhbH9Cz0tuDiY8C3ctxq1tqvaCgkFb8cCA/edit?usp=sharing"",""นครพนม!I397"")"),0)</f>
        <v>0</v>
      </c>
      <c r="J502" s="198">
        <f ca="1">IFERROR(__xludf.DUMMYFUNCTION("IMPORTRANGE(""https://docs.google.com/spreadsheets/d/1XL5vhW3sbDhbH9Cz0tuDiY8C3ctxq1tqvaCgkFb8cCA/edit?usp=sharing"",""นครพนม!J397"")"),0)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IFERROR(__xludf.DUMMYFUNCTION("IMPORTRANGE(""https://docs.google.com/spreadsheets/d/1XL5vhW3sbDhbH9Cz0tuDiY8C3ctxq1tqvaCgkFb8cCA/edit?usp=sharing"",""นครพนม!I398"")"),0)</f>
        <v>0</v>
      </c>
      <c r="J503" s="207">
        <f ca="1">IFERROR(__xludf.DUMMYFUNCTION("IMPORTRANGE(""https://docs.google.com/spreadsheets/d/1XL5vhW3sbDhbH9Cz0tuDiY8C3ctxq1tqvaCgkFb8cCA/edit?usp=sharing"",""นครพนม!J398"")"),0)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IFERROR(__xludf.DUMMYFUNCTION("IMPORTRANGE(""https://docs.google.com/spreadsheets/d/1XL5vhW3sbDhbH9Cz0tuDiY8C3ctxq1tqvaCgkFb8cCA/edit?usp=sharing"",""นครพนม!I399"")"),0)</f>
        <v>0</v>
      </c>
      <c r="J504" s="198">
        <f ca="1">IFERROR(__xludf.DUMMYFUNCTION("IMPORTRANGE(""https://docs.google.com/spreadsheets/d/1XL5vhW3sbDhbH9Cz0tuDiY8C3ctxq1tqvaCgkFb8cCA/edit?usp=sharing"",""นครพนม!J399"")"),0)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IFERROR(__xludf.DUMMYFUNCTION("IMPORTRANGE(""https://docs.google.com/spreadsheets/d/1XL5vhW3sbDhbH9Cz0tuDiY8C3ctxq1tqvaCgkFb8cCA/edit?usp=sharing"",""นครพนม!I400"")"),0)</f>
        <v>0</v>
      </c>
      <c r="J505" s="207">
        <f ca="1">IFERROR(__xludf.DUMMYFUNCTION("IMPORTRANGE(""https://docs.google.com/spreadsheets/d/1XL5vhW3sbDhbH9Cz0tuDiY8C3ctxq1tqvaCgkFb8cCA/edit?usp=sharing"",""นครพนม!J400"")"),0)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IFERROR(__xludf.DUMMYFUNCTION("IMPORTRANGE(""https://docs.google.com/spreadsheets/d/1XL5vhW3sbDhbH9Cz0tuDiY8C3ctxq1tqvaCgkFb8cCA/edit?usp=sharing"",""นครพนม!I401"")"),0)</f>
        <v>0</v>
      </c>
      <c r="J506" s="198">
        <f ca="1">IFERROR(__xludf.DUMMYFUNCTION("IMPORTRANGE(""https://docs.google.com/spreadsheets/d/1XL5vhW3sbDhbH9Cz0tuDiY8C3ctxq1tqvaCgkFb8cCA/edit?usp=sharing"",""นครพนม!J401"")"),0)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IFERROR(__xludf.DUMMYFUNCTION("IMPORTRANGE(""https://docs.google.com/spreadsheets/d/1XL5vhW3sbDhbH9Cz0tuDiY8C3ctxq1tqvaCgkFb8cCA/edit?usp=sharing"",""นครพนม!I402"")"),0)</f>
        <v>0</v>
      </c>
      <c r="J507" s="207">
        <f ca="1">IFERROR(__xludf.DUMMYFUNCTION("IMPORTRANGE(""https://docs.google.com/spreadsheets/d/1XL5vhW3sbDhbH9Cz0tuDiY8C3ctxq1tqvaCgkFb8cCA/edit?usp=sharing"",""นครพนม!J402"")"),0)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IFERROR(__xludf.DUMMYFUNCTION("IMPORTRANGE(""https://docs.google.com/spreadsheets/d/1XL5vhW3sbDhbH9Cz0tuDiY8C3ctxq1tqvaCgkFb8cCA/edit?usp=sharing"",""นครพนม!I403"")"),0)</f>
        <v>0</v>
      </c>
      <c r="J508" s="170">
        <f ca="1">IFERROR(__xludf.DUMMYFUNCTION("IMPORTRANGE(""https://docs.google.com/spreadsheets/d/1XL5vhW3sbDhbH9Cz0tuDiY8C3ctxq1tqvaCgkFb8cCA/edit?usp=sharing"",""นครพนม!J403"")"),0)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IFERROR(__xludf.DUMMYFUNCTION("IMPORTRANGE(""https://docs.google.com/spreadsheets/d/1XL5vhW3sbDhbH9Cz0tuDiY8C3ctxq1tqvaCgkFb8cCA/edit?usp=sharing"",""นครพนม!I404"")"),0)</f>
        <v>0</v>
      </c>
      <c r="J509" s="170">
        <f ca="1">IFERROR(__xludf.DUMMYFUNCTION("IMPORTRANGE(""https://docs.google.com/spreadsheets/d/1XL5vhW3sbDhbH9Cz0tuDiY8C3ctxq1tqvaCgkFb8cCA/edit?usp=sharing"",""นครพนม!J404"")"),0)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IFERROR(__xludf.DUMMYFUNCTION("IMPORTRANGE(""https://docs.google.com/spreadsheets/d/1XL5vhW3sbDhbH9Cz0tuDiY8C3ctxq1tqvaCgkFb8cCA/edit?usp=sharing"",""นครพนม!I405"")"),0)</f>
        <v>0</v>
      </c>
      <c r="J510" s="207">
        <f ca="1">IFERROR(__xludf.DUMMYFUNCTION("IMPORTRANGE(""https://docs.google.com/spreadsheets/d/1XL5vhW3sbDhbH9Cz0tuDiY8C3ctxq1tqvaCgkFb8cCA/edit?usp=sharing"",""นครพนม!J405"")"),0)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IFERROR(__xludf.DUMMYFUNCTION("IMPORTRANGE(""https://docs.google.com/spreadsheets/d/1XL5vhW3sbDhbH9Cz0tuDiY8C3ctxq1tqvaCgkFb8cCA/edit?usp=sharing"",""นครพนม!I406"")"),0)</f>
        <v>0</v>
      </c>
      <c r="J511" s="207">
        <f ca="1">IFERROR(__xludf.DUMMYFUNCTION("IMPORTRANGE(""https://docs.google.com/spreadsheets/d/1XL5vhW3sbDhbH9Cz0tuDiY8C3ctxq1tqvaCgkFb8cCA/edit?usp=sharing"",""นครพนม!J406"")"),0)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IFERROR(__xludf.DUMMYFUNCTION("IMPORTRANGE(""https://docs.google.com/spreadsheets/d/1XL5vhW3sbDhbH9Cz0tuDiY8C3ctxq1tqvaCgkFb8cCA/edit?usp=sharing"",""นครพนม!I407"")"),0)</f>
        <v>0</v>
      </c>
      <c r="J512" s="207">
        <f ca="1">IFERROR(__xludf.DUMMYFUNCTION("IMPORTRANGE(""https://docs.google.com/spreadsheets/d/1XL5vhW3sbDhbH9Cz0tuDiY8C3ctxq1tqvaCgkFb8cCA/edit?usp=sharing"",""นครพนม!J407"")"),0)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IFERROR(__xludf.DUMMYFUNCTION("IMPORTRANGE(""https://docs.google.com/spreadsheets/d/1XL5vhW3sbDhbH9Cz0tuDiY8C3ctxq1tqvaCgkFb8cCA/edit?usp=sharing"",""นครพนม!I408"")"),0)</f>
        <v>0</v>
      </c>
      <c r="J513" s="207">
        <f ca="1">IFERROR(__xludf.DUMMYFUNCTION("IMPORTRANGE(""https://docs.google.com/spreadsheets/d/1XL5vhW3sbDhbH9Cz0tuDiY8C3ctxq1tqvaCgkFb8cCA/edit?usp=sharing"",""นครพนม!J408"")"),0)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IFERROR(__xludf.DUMMYFUNCTION("IMPORTRANGE(""https://docs.google.com/spreadsheets/d/1XL5vhW3sbDhbH9Cz0tuDiY8C3ctxq1tqvaCgkFb8cCA/edit?usp=sharing"",""นครพนม!I409"")"),0)</f>
        <v>0</v>
      </c>
      <c r="J514" s="207">
        <f ca="1">IFERROR(__xludf.DUMMYFUNCTION("IMPORTRANGE(""https://docs.google.com/spreadsheets/d/1XL5vhW3sbDhbH9Cz0tuDiY8C3ctxq1tqvaCgkFb8cCA/edit?usp=sharing"",""นครพนม!J409"")"),0)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IFERROR(__xludf.DUMMYFUNCTION("IMPORTRANGE(""https://docs.google.com/spreadsheets/d/1XL5vhW3sbDhbH9Cz0tuDiY8C3ctxq1tqvaCgkFb8cCA/edit?usp=sharing"",""นครพนม!I410"")"),0)</f>
        <v>0</v>
      </c>
      <c r="J515" s="207">
        <f ca="1">IFERROR(__xludf.DUMMYFUNCTION("IMPORTRANGE(""https://docs.google.com/spreadsheets/d/1XL5vhW3sbDhbH9Cz0tuDiY8C3ctxq1tqvaCgkFb8cCA/edit?usp=sharing"",""นครพนม!J410"")"),0)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IFERROR(__xludf.DUMMYFUNCTION("IMPORTRANGE(""https://docs.google.com/spreadsheets/d/1XL5vhW3sbDhbH9Cz0tuDiY8C3ctxq1tqvaCgkFb8cCA/edit?usp=sharing"",""นครพนม!I411"")"),0)</f>
        <v>0</v>
      </c>
      <c r="J516" s="276">
        <f ca="1">IFERROR(__xludf.DUMMYFUNCTION("IMPORTRANGE(""https://docs.google.com/spreadsheets/d/1XL5vhW3sbDhbH9Cz0tuDiY8C3ctxq1tqvaCgkFb8cCA/edit?usp=sharing"",""นครพนม!J411"")"),0)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IFERROR(__xludf.DUMMYFUNCTION("IMPORTRANGE(""https://docs.google.com/spreadsheets/d/1XL5vhW3sbDhbH9Cz0tuDiY8C3ctxq1tqvaCgkFb8cCA/edit?usp=sharing"",""นครพนม!I412"")"),0)</f>
        <v>0</v>
      </c>
      <c r="J517" s="292">
        <f ca="1">IFERROR(__xludf.DUMMYFUNCTION("IMPORTRANGE(""https://docs.google.com/spreadsheets/d/1XL5vhW3sbDhbH9Cz0tuDiY8C3ctxq1tqvaCgkFb8cCA/edit?usp=sharing"",""นครพนม!J412"")"),0)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IFERROR(__xludf.DUMMYFUNCTION("IMPORTRANGE(""https://docs.google.com/spreadsheets/d/1XL5vhW3sbDhbH9Cz0tuDiY8C3ctxq1tqvaCgkFb8cCA/edit?usp=sharing"",""นครพนม!I413"")"),0)</f>
        <v>0</v>
      </c>
      <c r="J518" s="292">
        <f ca="1">IFERROR(__xludf.DUMMYFUNCTION("IMPORTRANGE(""https://docs.google.com/spreadsheets/d/1XL5vhW3sbDhbH9Cz0tuDiY8C3ctxq1tqvaCgkFb8cCA/edit?usp=sharing"",""นครพนม!J413"")"),0)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IFERROR(__xludf.DUMMYFUNCTION("IMPORTRANGE(""https://docs.google.com/spreadsheets/d/1XL5vhW3sbDhbH9Cz0tuDiY8C3ctxq1tqvaCgkFb8cCA/edit?usp=sharing"",""นครพนม!I414"")"),0)</f>
        <v>0</v>
      </c>
      <c r="J519" s="197">
        <f ca="1">IFERROR(__xludf.DUMMYFUNCTION("IMPORTRANGE(""https://docs.google.com/spreadsheets/d/1XL5vhW3sbDhbH9Cz0tuDiY8C3ctxq1tqvaCgkFb8cCA/edit?usp=sharing"",""นครพนม!J414"")"),0)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IFERROR(__xludf.DUMMYFUNCTION("IMPORTRANGE(""https://docs.google.com/spreadsheets/d/1XL5vhW3sbDhbH9Cz0tuDiY8C3ctxq1tqvaCgkFb8cCA/edit?usp=sharing"",""นครพนม!I415"")"),0)</f>
        <v>0</v>
      </c>
      <c r="J520" s="197">
        <f ca="1">IFERROR(__xludf.DUMMYFUNCTION("IMPORTRANGE(""https://docs.google.com/spreadsheets/d/1XL5vhW3sbDhbH9Cz0tuDiY8C3ctxq1tqvaCgkFb8cCA/edit?usp=sharing"",""นครพนม!J415"")"),0)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IFERROR(__xludf.DUMMYFUNCTION("IMPORTRANGE(""https://docs.google.com/spreadsheets/d/1XL5vhW3sbDhbH9Cz0tuDiY8C3ctxq1tqvaCgkFb8cCA/edit?usp=sharing"",""นครพนม!I416"")"),0)</f>
        <v>0</v>
      </c>
      <c r="J521" s="197">
        <f ca="1">IFERROR(__xludf.DUMMYFUNCTION("IMPORTRANGE(""https://docs.google.com/spreadsheets/d/1XL5vhW3sbDhbH9Cz0tuDiY8C3ctxq1tqvaCgkFb8cCA/edit?usp=sharing"",""นครพนม!J416"")"),0)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IFERROR(__xludf.DUMMYFUNCTION("IMPORTRANGE(""https://docs.google.com/spreadsheets/d/1XL5vhW3sbDhbH9Cz0tuDiY8C3ctxq1tqvaCgkFb8cCA/edit?usp=sharing"",""นครพนม!I417"")"),0)</f>
        <v>0</v>
      </c>
      <c r="J522" s="197">
        <f ca="1">IFERROR(__xludf.DUMMYFUNCTION("IMPORTRANGE(""https://docs.google.com/spreadsheets/d/1XL5vhW3sbDhbH9Cz0tuDiY8C3ctxq1tqvaCgkFb8cCA/edit?usp=sharing"",""นครพนม!J417"")"),0)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IFERROR(__xludf.DUMMYFUNCTION("IMPORTRANGE(""https://docs.google.com/spreadsheets/d/1XL5vhW3sbDhbH9Cz0tuDiY8C3ctxq1tqvaCgkFb8cCA/edit?usp=sharing"",""นครพนม!I418"")"),0)</f>
        <v>0</v>
      </c>
      <c r="J523" s="197">
        <f ca="1">IFERROR(__xludf.DUMMYFUNCTION("IMPORTRANGE(""https://docs.google.com/spreadsheets/d/1XL5vhW3sbDhbH9Cz0tuDiY8C3ctxq1tqvaCgkFb8cCA/edit?usp=sharing"",""นครพนม!J418"")"),0)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IFERROR(__xludf.DUMMYFUNCTION("IMPORTRANGE(""https://docs.google.com/spreadsheets/d/1XL5vhW3sbDhbH9Cz0tuDiY8C3ctxq1tqvaCgkFb8cCA/edit?usp=sharing"",""นครพนม!I419"")"),0)</f>
        <v>0</v>
      </c>
      <c r="J524" s="197">
        <f ca="1">IFERROR(__xludf.DUMMYFUNCTION("IMPORTRANGE(""https://docs.google.com/spreadsheets/d/1XL5vhW3sbDhbH9Cz0tuDiY8C3ctxq1tqvaCgkFb8cCA/edit?usp=sharing"",""นครพนม!J419"")"),0)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IFERROR(__xludf.DUMMYFUNCTION("IMPORTRANGE(""https://docs.google.com/spreadsheets/d/1XL5vhW3sbDhbH9Cz0tuDiY8C3ctxq1tqvaCgkFb8cCA/edit?usp=sharing"",""นครพนม!I420"")"),0)</f>
        <v>0</v>
      </c>
      <c r="J525" s="292">
        <f ca="1">IFERROR(__xludf.DUMMYFUNCTION("IMPORTRANGE(""https://docs.google.com/spreadsheets/d/1XL5vhW3sbDhbH9Cz0tuDiY8C3ctxq1tqvaCgkFb8cCA/edit?usp=sharing"",""นครพนม!J420"")"),0)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IFERROR(__xludf.DUMMYFUNCTION("IMPORTRANGE(""https://docs.google.com/spreadsheets/d/1XL5vhW3sbDhbH9Cz0tuDiY8C3ctxq1tqvaCgkFb8cCA/edit?usp=sharing"",""นครพนม!I421"")"),0)</f>
        <v>0</v>
      </c>
      <c r="J526" s="292">
        <f ca="1">IFERROR(__xludf.DUMMYFUNCTION("IMPORTRANGE(""https://docs.google.com/spreadsheets/d/1XL5vhW3sbDhbH9Cz0tuDiY8C3ctxq1tqvaCgkFb8cCA/edit?usp=sharing"",""นครพนม!J421"")"),0)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IFERROR(__xludf.DUMMYFUNCTION("IMPORTRANGE(""https://docs.google.com/spreadsheets/d/1XL5vhW3sbDhbH9Cz0tuDiY8C3ctxq1tqvaCgkFb8cCA/edit?usp=sharing"",""นครพนม!I422"")"),0)</f>
        <v>0</v>
      </c>
      <c r="J527" s="207">
        <f ca="1">IFERROR(__xludf.DUMMYFUNCTION("IMPORTRANGE(""https://docs.google.com/spreadsheets/d/1XL5vhW3sbDhbH9Cz0tuDiY8C3ctxq1tqvaCgkFb8cCA/edit?usp=sharing"",""นครพนม!J422"")"),0)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IFERROR(__xludf.DUMMYFUNCTION("IMPORTRANGE(""https://docs.google.com/spreadsheets/d/1XL5vhW3sbDhbH9Cz0tuDiY8C3ctxq1tqvaCgkFb8cCA/edit?usp=sharing"",""นครพนม!I423"")"),0)</f>
        <v>0</v>
      </c>
      <c r="J528" s="207">
        <f ca="1">IFERROR(__xludf.DUMMYFUNCTION("IMPORTRANGE(""https://docs.google.com/spreadsheets/d/1XL5vhW3sbDhbH9Cz0tuDiY8C3ctxq1tqvaCgkFb8cCA/edit?usp=sharing"",""นครพนม!J423"")"),0)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IFERROR(__xludf.DUMMYFUNCTION("IMPORTRANGE(""https://docs.google.com/spreadsheets/d/1XL5vhW3sbDhbH9Cz0tuDiY8C3ctxq1tqvaCgkFb8cCA/edit?usp=sharing"",""นครพนม!I424"")"),0)</f>
        <v>0</v>
      </c>
      <c r="J529" s="207">
        <f ca="1">IFERROR(__xludf.DUMMYFUNCTION("IMPORTRANGE(""https://docs.google.com/spreadsheets/d/1XL5vhW3sbDhbH9Cz0tuDiY8C3ctxq1tqvaCgkFb8cCA/edit?usp=sharing"",""นครพนม!J424"")"),0)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IFERROR(__xludf.DUMMYFUNCTION("IMPORTRANGE(""https://docs.google.com/spreadsheets/d/1XL5vhW3sbDhbH9Cz0tuDiY8C3ctxq1tqvaCgkFb8cCA/edit?usp=sharing"",""นครพนม!I425"")"),0)</f>
        <v>0</v>
      </c>
      <c r="J530" s="207">
        <f ca="1">IFERROR(__xludf.DUMMYFUNCTION("IMPORTRANGE(""https://docs.google.com/spreadsheets/d/1XL5vhW3sbDhbH9Cz0tuDiY8C3ctxq1tqvaCgkFb8cCA/edit?usp=sharing"",""นครพนม!J425"")"),0)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IFERROR(__xludf.DUMMYFUNCTION("IMPORTRANGE(""https://docs.google.com/spreadsheets/d/1XL5vhW3sbDhbH9Cz0tuDiY8C3ctxq1tqvaCgkFb8cCA/edit?usp=sharing"",""นครพนม!I426"")"),0)</f>
        <v>0</v>
      </c>
      <c r="J531" s="207">
        <f ca="1">IFERROR(__xludf.DUMMYFUNCTION("IMPORTRANGE(""https://docs.google.com/spreadsheets/d/1XL5vhW3sbDhbH9Cz0tuDiY8C3ctxq1tqvaCgkFb8cCA/edit?usp=sharing"",""นครพนม!J426"")"),0)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IFERROR(__xludf.DUMMYFUNCTION("IMPORTRANGE(""https://docs.google.com/spreadsheets/d/1XL5vhW3sbDhbH9Cz0tuDiY8C3ctxq1tqvaCgkFb8cCA/edit?usp=sharing"",""นครพนม!I427"")"),0)</f>
        <v>0</v>
      </c>
      <c r="J532" s="474">
        <f ca="1">IFERROR(__xludf.DUMMYFUNCTION("IMPORTRANGE(""https://docs.google.com/spreadsheets/d/1XL5vhW3sbDhbH9Cz0tuDiY8C3ctxq1tqvaCgkFb8cCA/edit?usp=sharing"",""นครพนม!J427"")"),0)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IFERROR(__xludf.DUMMYFUNCTION("IMPORTRANGE(""https://docs.google.com/spreadsheets/d/1XL5vhW3sbDhbH9Cz0tuDiY8C3ctxq1tqvaCgkFb8cCA/edit?usp=sharing"",""นครพนม!I428"")"),22)</f>
        <v>22</v>
      </c>
      <c r="J533" s="418">
        <f ca="1">IFERROR(__xludf.DUMMYFUNCTION("IMPORTRANGE(""https://docs.google.com/spreadsheets/d/1XL5vhW3sbDhbH9Cz0tuDiY8C3ctxq1tqvaCgkFb8cCA/edit?usp=sharing"",""นครพนม!J428"")"),22)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IFERROR(__xludf.DUMMYFUNCTION("IMPORTRANGE(""https://docs.google.com/spreadsheets/d/1XL5vhW3sbDhbH9Cz0tuDiY8C3ctxq1tqvaCgkFb8cCA/edit?usp=sharing"",""นครพนม!L428"")"),34340)</f>
        <v>34340</v>
      </c>
      <c r="M533" s="420"/>
      <c r="N533" s="420">
        <f ca="1">IFERROR(__xludf.DUMMYFUNCTION("IMPORTRANGE(""https://docs.google.com/spreadsheets/d/1XL5vhW3sbDhbH9Cz0tuDiY8C3ctxq1tqvaCgkFb8cCA/edit?usp=sharing"",""นครพนม!M428"")"),32090.2)</f>
        <v>32090.2</v>
      </c>
      <c r="O533" s="420">
        <f t="shared" ref="O533:O537" ca="1" si="118">+IF(L533&gt;0,N533*100/L533,0)</f>
        <v>93.448456610366918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IFERROR(__xludf.DUMMYFUNCTION("IMPORTRANGE(""https://docs.google.com/spreadsheets/d/1XL5vhW3sbDhbH9Cz0tuDiY8C3ctxq1tqvaCgkFb8cCA/edit?usp=sharing"",""นครพนม!L429"")"),0)</f>
        <v>0</v>
      </c>
      <c r="M534" s="172"/>
      <c r="N534" s="178">
        <f ca="1">IFERROR(__xludf.DUMMYFUNCTION("IMPORTRANGE(""https://docs.google.com/spreadsheets/d/1XL5vhW3sbDhbH9Cz0tuDiY8C3ctxq1tqvaCgkFb8cCA/edit?usp=sharing"",""นครพนม!M429"")"),0)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IFERROR(__xludf.DUMMYFUNCTION("IMPORTRANGE(""https://docs.google.com/spreadsheets/d/1XL5vhW3sbDhbH9Cz0tuDiY8C3ctxq1tqvaCgkFb8cCA/edit?usp=sharing"",""นครพนม!L430"")"),34340)</f>
        <v>34340</v>
      </c>
      <c r="M535" s="173"/>
      <c r="N535" s="178">
        <f ca="1">IFERROR(__xludf.DUMMYFUNCTION("IMPORTRANGE(""https://docs.google.com/spreadsheets/d/1XL5vhW3sbDhbH9Cz0tuDiY8C3ctxq1tqvaCgkFb8cCA/edit?usp=sharing"",""นครพนม!M430"")"),32090.2)</f>
        <v>32090.2</v>
      </c>
      <c r="O535" s="178">
        <f t="shared" ca="1" si="118"/>
        <v>93.448456610366918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IFERROR(__xludf.DUMMYFUNCTION("IMPORTRANGE(""https://docs.google.com/spreadsheets/d/1XL5vhW3sbDhbH9Cz0tuDiY8C3ctxq1tqvaCgkFb8cCA/edit?usp=sharing"",""นครพนม!L431"")"),0)</f>
        <v>0</v>
      </c>
      <c r="M536" s="178"/>
      <c r="N536" s="178">
        <f ca="1">IFERROR(__xludf.DUMMYFUNCTION("IMPORTRANGE(""https://docs.google.com/spreadsheets/d/1XL5vhW3sbDhbH9Cz0tuDiY8C3ctxq1tqvaCgkFb8cCA/edit?usp=sharing"",""นครพนม!M431"")"),0)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IFERROR(__xludf.DUMMYFUNCTION("IMPORTRANGE(""https://docs.google.com/spreadsheets/d/1XL5vhW3sbDhbH9Cz0tuDiY8C3ctxq1tqvaCgkFb8cCA/edit?usp=sharing"",""นครพนม!L432"")"),34340)</f>
        <v>34340</v>
      </c>
      <c r="M537" s="178"/>
      <c r="N537" s="178">
        <f ca="1">IFERROR(__xludf.DUMMYFUNCTION("IMPORTRANGE(""https://docs.google.com/spreadsheets/d/1XL5vhW3sbDhbH9Cz0tuDiY8C3ctxq1tqvaCgkFb8cCA/edit?usp=sharing"",""นครพนม!M432"")"),32090.2)</f>
        <v>32090.2</v>
      </c>
      <c r="O537" s="178">
        <f t="shared" ca="1" si="118"/>
        <v>93.448456610366918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IFERROR(__xludf.DUMMYFUNCTION("IMPORTRANGE(""https://docs.google.com/spreadsheets/d/1XL5vhW3sbDhbH9Cz0tuDiY8C3ctxq1tqvaCgkFb8cCA/edit?usp=sharing"",""นครพนม!M433"")"),18740)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IFERROR(__xludf.DUMMYFUNCTION("IMPORTRANGE(""https://docs.google.com/spreadsheets/d/1XL5vhW3sbDhbH9Cz0tuDiY8C3ctxq1tqvaCgkFb8cCA/edit?usp=sharing"",""นครพนม!M434"")"),0)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IFERROR(__xludf.DUMMYFUNCTION("IMPORTRANGE(""https://docs.google.com/spreadsheets/d/1XL5vhW3sbDhbH9Cz0tuDiY8C3ctxq1tqvaCgkFb8cCA/edit?usp=sharing"",""นครพนม!M435"")"),0)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IFERROR(__xludf.DUMMYFUNCTION("IMPORTRANGE(""https://docs.google.com/spreadsheets/d/1XL5vhW3sbDhbH9Cz0tuDiY8C3ctxq1tqvaCgkFb8cCA/edit?usp=sharing"",""นครพนม!M436"")"),13350.2)</f>
        <v>13350.2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IFERROR(__xludf.DUMMYFUNCTION("IMPORTRANGE(""https://docs.google.com/spreadsheets/d/1XL5vhW3sbDhbH9Cz0tuDiY8C3ctxq1tqvaCgkFb8cCA/edit?usp=sharing"",""นครพนม!J438"")"),0)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IFERROR(__xludf.DUMMYFUNCTION("IMPORTRANGE(""https://docs.google.com/spreadsheets/d/1XL5vhW3sbDhbH9Cz0tuDiY8C3ctxq1tqvaCgkFb8cCA/edit?usp=sharing"",""นครพนม!J439"")"),1)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IFERROR(__xludf.DUMMYFUNCTION("IMPORTRANGE(""https://docs.google.com/spreadsheets/d/1XL5vhW3sbDhbH9Cz0tuDiY8C3ctxq1tqvaCgkFb8cCA/edit?usp=sharing"",""นครพนม!J440"")"),1)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IFERROR(__xludf.DUMMYFUNCTION("IMPORTRANGE(""https://docs.google.com/spreadsheets/d/1XL5vhW3sbDhbH9Cz0tuDiY8C3ctxq1tqvaCgkFb8cCA/edit?usp=sharing"",""นครพนม!J441"")"),1)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IFERROR(__xludf.DUMMYFUNCTION("IMPORTRANGE(""https://docs.google.com/spreadsheets/d/1XL5vhW3sbDhbH9Cz0tuDiY8C3ctxq1tqvaCgkFb8cCA/edit?usp=sharing"",""นครพนม!I442"")"),22)</f>
        <v>22</v>
      </c>
      <c r="J547" s="198">
        <f ca="1">IFERROR(__xludf.DUMMYFUNCTION("IMPORTRANGE(""https://docs.google.com/spreadsheets/d/1XL5vhW3sbDhbH9Cz0tuDiY8C3ctxq1tqvaCgkFb8cCA/edit?usp=sharing"",""นครพนม!J442"")"),22)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IFERROR(__xludf.DUMMYFUNCTION("IMPORTRANGE(""https://docs.google.com/spreadsheets/d/1XL5vhW3sbDhbH9Cz0tuDiY8C3ctxq1tqvaCgkFb8cCA/edit?usp=sharing"",""นครพนม!J166"")"),0)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IFERROR(__xludf.DUMMYFUNCTION("IMPORTRANGE(""https://docs.google.com/spreadsheets/d/1XL5vhW3sbDhbH9Cz0tuDiY8C3ctxq1tqvaCgkFb8cCA/edit?usp=sharing"",""นครพนม!J444"")"),0)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IFERROR(__xludf.DUMMYFUNCTION("IMPORTRANGE(""https://docs.google.com/spreadsheets/d/1XL5vhW3sbDhbH9Cz0tuDiY8C3ctxq1tqvaCgkFb8cCA/edit?usp=sharing"",""นครพนม!J445"")"),0)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IFERROR(__xludf.DUMMYFUNCTION("IMPORTRANGE(""https://docs.google.com/spreadsheets/d/1XL5vhW3sbDhbH9Cz0tuDiY8C3ctxq1tqvaCgkFb8cCA/edit?usp=sharing"",""นครพนม!I446"")"),0)</f>
        <v>0</v>
      </c>
      <c r="J551" s="418">
        <f ca="1">IFERROR(__xludf.DUMMYFUNCTION("IMPORTRANGE(""https://docs.google.com/spreadsheets/d/1XL5vhW3sbDhbH9Cz0tuDiY8C3ctxq1tqvaCgkFb8cCA/edit?usp=sharing"",""นครพนม!J446"")"),0)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IFERROR(__xludf.DUMMYFUNCTION("IMPORTRANGE(""https://docs.google.com/spreadsheets/d/1XL5vhW3sbDhbH9Cz0tuDiY8C3ctxq1tqvaCgkFb8cCA/edit?usp=sharing"",""นครพนม!L446"")"),0)</f>
        <v>0</v>
      </c>
      <c r="M551" s="420"/>
      <c r="N551" s="420">
        <f ca="1">IFERROR(__xludf.DUMMYFUNCTION("IMPORTRANGE(""https://docs.google.com/spreadsheets/d/1XL5vhW3sbDhbH9Cz0tuDiY8C3ctxq1tqvaCgkFb8cCA/edit?usp=sharing"",""นครพนม!M446"")"),0)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IFERROR(__xludf.DUMMYFUNCTION("IMPORTRANGE(""https://docs.google.com/spreadsheets/d/1XL5vhW3sbDhbH9Cz0tuDiY8C3ctxq1tqvaCgkFb8cCA/edit?usp=sharing"",""นครพนม!L447"")"),0)</f>
        <v>0</v>
      </c>
      <c r="M552" s="172"/>
      <c r="N552" s="178">
        <f ca="1">IFERROR(__xludf.DUMMYFUNCTION("IMPORTRANGE(""https://docs.google.com/spreadsheets/d/1XL5vhW3sbDhbH9Cz0tuDiY8C3ctxq1tqvaCgkFb8cCA/edit?usp=sharing"",""นครพนม!M447"")"),0)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IFERROR(__xludf.DUMMYFUNCTION("IMPORTRANGE(""https://docs.google.com/spreadsheets/d/1XL5vhW3sbDhbH9Cz0tuDiY8C3ctxq1tqvaCgkFb8cCA/edit?usp=sharing"",""นครพนม!L448"")"),0)</f>
        <v>0</v>
      </c>
      <c r="M553" s="173"/>
      <c r="N553" s="178">
        <f ca="1">IFERROR(__xludf.DUMMYFUNCTION("IMPORTRANGE(""https://docs.google.com/spreadsheets/d/1XL5vhW3sbDhbH9Cz0tuDiY8C3ctxq1tqvaCgkFb8cCA/edit?usp=sharing"",""นครพนม!M448"")"),0)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IFERROR(__xludf.DUMMYFUNCTION("IMPORTRANGE(""https://docs.google.com/spreadsheets/d/1XL5vhW3sbDhbH9Cz0tuDiY8C3ctxq1tqvaCgkFb8cCA/edit?usp=sharing"",""นครพนม!L449"")"),0)</f>
        <v>0</v>
      </c>
      <c r="M554" s="178"/>
      <c r="N554" s="178">
        <f ca="1">IFERROR(__xludf.DUMMYFUNCTION("IMPORTRANGE(""https://docs.google.com/spreadsheets/d/1XL5vhW3sbDhbH9Cz0tuDiY8C3ctxq1tqvaCgkFb8cCA/edit?usp=sharing"",""นครพนม!M449"")"),0)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IFERROR(__xludf.DUMMYFUNCTION("IMPORTRANGE(""https://docs.google.com/spreadsheets/d/1XL5vhW3sbDhbH9Cz0tuDiY8C3ctxq1tqvaCgkFb8cCA/edit?usp=sharing"",""นครพนม!L450"")"),0)</f>
        <v>0</v>
      </c>
      <c r="M555" s="178"/>
      <c r="N555" s="178">
        <f ca="1">IFERROR(__xludf.DUMMYFUNCTION("IMPORTRANGE(""https://docs.google.com/spreadsheets/d/1XL5vhW3sbDhbH9Cz0tuDiY8C3ctxq1tqvaCgkFb8cCA/edit?usp=sharing"",""นครพนม!M450"")"),0)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IFERROR(__xludf.DUMMYFUNCTION("IMPORTRANGE(""https://docs.google.com/spreadsheets/d/1XL5vhW3sbDhbH9Cz0tuDiY8C3ctxq1tqvaCgkFb8cCA/edit?usp=sharing"",""นครพนม!M451"")"),0)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IFERROR(__xludf.DUMMYFUNCTION("IMPORTRANGE(""https://docs.google.com/spreadsheets/d/1XL5vhW3sbDhbH9Cz0tuDiY8C3ctxq1tqvaCgkFb8cCA/edit?usp=sharing"",""นครพนม!M452"")"),0)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IFERROR(__xludf.DUMMYFUNCTION("IMPORTRANGE(""https://docs.google.com/spreadsheets/d/1XL5vhW3sbDhbH9Cz0tuDiY8C3ctxq1tqvaCgkFb8cCA/edit?usp=sharing"",""นครพนม!M453"")"),0)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IFERROR(__xludf.DUMMYFUNCTION("IMPORTRANGE(""https://docs.google.com/spreadsheets/d/1XL5vhW3sbDhbH9Cz0tuDiY8C3ctxq1tqvaCgkFb8cCA/edit?usp=sharing"",""นครพนม!M454"")"),0)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IFERROR(__xludf.DUMMYFUNCTION("IMPORTRANGE(""https://docs.google.com/spreadsheets/d/1XL5vhW3sbDhbH9Cz0tuDiY8C3ctxq1tqvaCgkFb8cCA/edit?usp=sharing"",""นครพนม!I455"")"),0)</f>
        <v>0</v>
      </c>
      <c r="J560" s="170">
        <f ca="1">IFERROR(__xludf.DUMMYFUNCTION("IMPORTRANGE(""https://docs.google.com/spreadsheets/d/1XL5vhW3sbDhbH9Cz0tuDiY8C3ctxq1tqvaCgkFb8cCA/edit?usp=sharing"",""นครพนม!J455"")"),0)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IFERROR(__xludf.DUMMYFUNCTION("IMPORTRANGE(""https://docs.google.com/spreadsheets/d/1XL5vhW3sbDhbH9Cz0tuDiY8C3ctxq1tqvaCgkFb8cCA/edit?usp=sharing"",""นครพนม!I456"")"),0)</f>
        <v>0</v>
      </c>
      <c r="J561" s="213">
        <f ca="1">IFERROR(__xludf.DUMMYFUNCTION("IMPORTRANGE(""https://docs.google.com/spreadsheets/d/1XL5vhW3sbDhbH9Cz0tuDiY8C3ctxq1tqvaCgkFb8cCA/edit?usp=sharing"",""นครพนม!J456"")"),0)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IFERROR(__xludf.DUMMYFUNCTION("IMPORTRANGE(""https://docs.google.com/spreadsheets/d/1XL5vhW3sbDhbH9Cz0tuDiY8C3ctxq1tqvaCgkFb8cCA/edit?usp=sharing"",""นครพนม!J457"")"),"")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IFERROR(__xludf.DUMMYFUNCTION("IMPORTRANGE(""https://docs.google.com/spreadsheets/d/1XL5vhW3sbDhbH9Cz0tuDiY8C3ctxq1tqvaCgkFb8cCA/edit?usp=sharing"",""นครพนม!J458"")"),"")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IFERROR(__xludf.DUMMYFUNCTION("IMPORTRANGE(""https://docs.google.com/spreadsheets/d/1XL5vhW3sbDhbH9Cz0tuDiY8C3ctxq1tqvaCgkFb8cCA/edit?usp=sharing"",""นครพนม!I459"")"),1200)</f>
        <v>1200</v>
      </c>
      <c r="J564" s="379">
        <f ca="1">IFERROR(__xludf.DUMMYFUNCTION("IMPORTRANGE(""https://docs.google.com/spreadsheets/d/1XL5vhW3sbDhbH9Cz0tuDiY8C3ctxq1tqvaCgkFb8cCA/edit?usp=sharing"",""นครพนม!J459"")"),756)</f>
        <v>756</v>
      </c>
      <c r="K564" s="380">
        <f t="shared" ca="1" si="121"/>
        <v>63</v>
      </c>
      <c r="L564" s="381">
        <f ca="1">IFERROR(__xludf.DUMMYFUNCTION("IMPORTRANGE(""https://docs.google.com/spreadsheets/d/1XL5vhW3sbDhbH9Cz0tuDiY8C3ctxq1tqvaCgkFb8cCA/edit?usp=sharing"",""นครพนม!L459"")"),128480)</f>
        <v>128480</v>
      </c>
      <c r="M564" s="381"/>
      <c r="N564" s="381">
        <f ca="1">IFERROR(__xludf.DUMMYFUNCTION("IMPORTRANGE(""https://docs.google.com/spreadsheets/d/1XL5vhW3sbDhbH9Cz0tuDiY8C3ctxq1tqvaCgkFb8cCA/edit?usp=sharing"",""นครพนม!M459"")"),42416.16)</f>
        <v>42416.160000000003</v>
      </c>
      <c r="O564" s="381">
        <f t="shared" ref="O564:O568" ca="1" si="122">+IF(L564&gt;0,N564*100/L564,0)</f>
        <v>33.013823163138234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IFERROR(__xludf.DUMMYFUNCTION("IMPORTRANGE(""https://docs.google.com/spreadsheets/d/1XL5vhW3sbDhbH9Cz0tuDiY8C3ctxq1tqvaCgkFb8cCA/edit?usp=sharing"",""นครพนม!L460"")"),0)</f>
        <v>0</v>
      </c>
      <c r="M565" s="172"/>
      <c r="N565" s="178">
        <f ca="1">IFERROR(__xludf.DUMMYFUNCTION("IMPORTRANGE(""https://docs.google.com/spreadsheets/d/1XL5vhW3sbDhbH9Cz0tuDiY8C3ctxq1tqvaCgkFb8cCA/edit?usp=sharing"",""นครพนม!M460"")"),0)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IFERROR(__xludf.DUMMYFUNCTION("IMPORTRANGE(""https://docs.google.com/spreadsheets/d/1XL5vhW3sbDhbH9Cz0tuDiY8C3ctxq1tqvaCgkFb8cCA/edit?usp=sharing"",""นครพนม!L461"")"),128480)</f>
        <v>128480</v>
      </c>
      <c r="M566" s="173"/>
      <c r="N566" s="178">
        <f ca="1">IFERROR(__xludf.DUMMYFUNCTION("IMPORTRANGE(""https://docs.google.com/spreadsheets/d/1XL5vhW3sbDhbH9Cz0tuDiY8C3ctxq1tqvaCgkFb8cCA/edit?usp=sharing"",""นครพนม!M461"")"),42416.16)</f>
        <v>42416.160000000003</v>
      </c>
      <c r="O566" s="178">
        <f t="shared" ca="1" si="122"/>
        <v>33.013823163138234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IFERROR(__xludf.DUMMYFUNCTION("IMPORTRANGE(""https://docs.google.com/spreadsheets/d/1XL5vhW3sbDhbH9Cz0tuDiY8C3ctxq1tqvaCgkFb8cCA/edit?usp=sharing"",""นครพนม!L462"")"),0)</f>
        <v>0</v>
      </c>
      <c r="M567" s="178"/>
      <c r="N567" s="178">
        <f ca="1">IFERROR(__xludf.DUMMYFUNCTION("IMPORTRANGE(""https://docs.google.com/spreadsheets/d/1XL5vhW3sbDhbH9Cz0tuDiY8C3ctxq1tqvaCgkFb8cCA/edit?usp=sharing"",""นครพนม!M462"")"),0)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IFERROR(__xludf.DUMMYFUNCTION("IMPORTRANGE(""https://docs.google.com/spreadsheets/d/1XL5vhW3sbDhbH9Cz0tuDiY8C3ctxq1tqvaCgkFb8cCA/edit?usp=sharing"",""นครพนม!L463"")"),128480)</f>
        <v>128480</v>
      </c>
      <c r="M568" s="178"/>
      <c r="N568" s="178">
        <f ca="1">IFERROR(__xludf.DUMMYFUNCTION("IMPORTRANGE(""https://docs.google.com/spreadsheets/d/1XL5vhW3sbDhbH9Cz0tuDiY8C3ctxq1tqvaCgkFb8cCA/edit?usp=sharing"",""นครพนม!M463"")"),42416.16)</f>
        <v>42416.160000000003</v>
      </c>
      <c r="O568" s="178">
        <f t="shared" ca="1" si="122"/>
        <v>33.013823163138234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IFERROR(__xludf.DUMMYFUNCTION("IMPORTRANGE(""https://docs.google.com/spreadsheets/d/1XL5vhW3sbDhbH9Cz0tuDiY8C3ctxq1tqvaCgkFb8cCA/edit?usp=sharing"",""นครพนม!M464"")"),0)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IFERROR(__xludf.DUMMYFUNCTION("IMPORTRANGE(""https://docs.google.com/spreadsheets/d/1XL5vhW3sbDhbH9Cz0tuDiY8C3ctxq1tqvaCgkFb8cCA/edit?usp=sharing"",""นครพนม!M465"")"),0)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IFERROR(__xludf.DUMMYFUNCTION("IMPORTRANGE(""https://docs.google.com/spreadsheets/d/1XL5vhW3sbDhbH9Cz0tuDiY8C3ctxq1tqvaCgkFb8cCA/edit?usp=sharing"",""นครพนม!M466"")"),41516.16)</f>
        <v>41516.160000000003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IFERROR(__xludf.DUMMYFUNCTION("IMPORTRANGE(""https://docs.google.com/spreadsheets/d/1XL5vhW3sbDhbH9Cz0tuDiY8C3ctxq1tqvaCgkFb8cCA/edit?usp=sharing"",""นครพนม!M467"")"),900)</f>
        <v>900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IFERROR(__xludf.DUMMYFUNCTION("IMPORTRANGE(""https://docs.google.com/spreadsheets/d/1XL5vhW3sbDhbH9Cz0tuDiY8C3ctxq1tqvaCgkFb8cCA/edit?usp=sharing"",""นครพนม!I468"")"),1200)</f>
        <v>1200</v>
      </c>
      <c r="J573" s="428">
        <f ca="1">IFERROR(__xludf.DUMMYFUNCTION("IMPORTRANGE(""https://docs.google.com/spreadsheets/d/1XL5vhW3sbDhbH9Cz0tuDiY8C3ctxq1tqvaCgkFb8cCA/edit?usp=sharing"",""นครพนม!J468"")"),756)</f>
        <v>756</v>
      </c>
      <c r="K573" s="211">
        <f ca="1">IF(I573&gt;0,J573*100/I573,0)</f>
        <v>63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IFERROR(__xludf.DUMMYFUNCTION("IMPORTRANGE(""https://docs.google.com/spreadsheets/d/1XL5vhW3sbDhbH9Cz0tuDiY8C3ctxq1tqvaCgkFb8cCA/edit?usp=sharing"",""นครพนม!I470"")"),0)</f>
        <v>0</v>
      </c>
      <c r="J575" s="207">
        <f ca="1">IFERROR(__xludf.DUMMYFUNCTION("IMPORTRANGE(""https://docs.google.com/spreadsheets/d/1XL5vhW3sbDhbH9Cz0tuDiY8C3ctxq1tqvaCgkFb8cCA/edit?usp=sharing"",""นครพนม!J470"")"),1)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IFERROR(__xludf.DUMMYFUNCTION("IMPORTRANGE(""https://docs.google.com/spreadsheets/d/1XL5vhW3sbDhbH9Cz0tuDiY8C3ctxq1tqvaCgkFb8cCA/edit?usp=sharing"",""นครพนม!I471"")"),0)</f>
        <v>0</v>
      </c>
      <c r="J576" s="207">
        <f ca="1">IFERROR(__xludf.DUMMYFUNCTION("IMPORTRANGE(""https://docs.google.com/spreadsheets/d/1XL5vhW3sbDhbH9Cz0tuDiY8C3ctxq1tqvaCgkFb8cCA/edit?usp=sharing"",""นครพนม!J471"")"),138)</f>
        <v>138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IFERROR(__xludf.DUMMYFUNCTION("IMPORTRANGE(""https://docs.google.com/spreadsheets/d/1XL5vhW3sbDhbH9Cz0tuDiY8C3ctxq1tqvaCgkFb8cCA/edit?usp=sharing"",""นครพนม!I472"")"),0)</f>
        <v>0</v>
      </c>
      <c r="J577" s="198">
        <f ca="1">IFERROR(__xludf.DUMMYFUNCTION("IMPORTRANGE(""https://docs.google.com/spreadsheets/d/1XL5vhW3sbDhbH9Cz0tuDiY8C3ctxq1tqvaCgkFb8cCA/edit?usp=sharing"",""นครพนม!J472"")"),618)</f>
        <v>618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IFERROR(__xludf.DUMMYFUNCTION("IMPORTRANGE(""https://docs.google.com/spreadsheets/d/1XL5vhW3sbDhbH9Cz0tuDiY8C3ctxq1tqvaCgkFb8cCA/edit?usp=sharing"",""นครพนม!I473"")"),0)</f>
        <v>0</v>
      </c>
      <c r="J578" s="207">
        <f ca="1">IFERROR(__xludf.DUMMYFUNCTION("IMPORTRANGE(""https://docs.google.com/spreadsheets/d/1XL5vhW3sbDhbH9Cz0tuDiY8C3ctxq1tqvaCgkFb8cCA/edit?usp=sharing"",""นครพนม!J473"")"),0)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IFERROR(__xludf.DUMMYFUNCTION("IMPORTRANGE(""https://docs.google.com/spreadsheets/d/1XL5vhW3sbDhbH9Cz0tuDiY8C3ctxq1tqvaCgkFb8cCA/edit?usp=sharing"",""นครพนม!I474"")"),0)</f>
        <v>0</v>
      </c>
      <c r="J579" s="207">
        <f ca="1">IFERROR(__xludf.DUMMYFUNCTION("IMPORTRANGE(""https://docs.google.com/spreadsheets/d/1XL5vhW3sbDhbH9Cz0tuDiY8C3ctxq1tqvaCgkFb8cCA/edit?usp=sharing"",""นครพนม!J474"")"),0)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IFERROR(__xludf.DUMMYFUNCTION("IMPORTRANGE(""https://docs.google.com/spreadsheets/d/1XL5vhW3sbDhbH9Cz0tuDiY8C3ctxq1tqvaCgkFb8cCA/edit?usp=sharing"",""นครพนม!I475"")"),0)</f>
        <v>0</v>
      </c>
      <c r="J580" s="379">
        <f ca="1">IFERROR(__xludf.DUMMYFUNCTION("IMPORTRANGE(""https://docs.google.com/spreadsheets/d/1XL5vhW3sbDhbH9Cz0tuDiY8C3ctxq1tqvaCgkFb8cCA/edit?usp=sharing"",""นครพนม!J475"")"),0)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IFERROR(__xludf.DUMMYFUNCTION("IMPORTRANGE(""https://docs.google.com/spreadsheets/d/1XL5vhW3sbDhbH9Cz0tuDiY8C3ctxq1tqvaCgkFb8cCA/edit?usp=sharing"",""นครพนม!L475"")"),0)</f>
        <v>0</v>
      </c>
      <c r="M580" s="381"/>
      <c r="N580" s="381">
        <f ca="1">IFERROR(__xludf.DUMMYFUNCTION("IMPORTRANGE(""https://docs.google.com/spreadsheets/d/1XL5vhW3sbDhbH9Cz0tuDiY8C3ctxq1tqvaCgkFb8cCA/edit?usp=sharing"",""นครพนม!M475"")"),0)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IFERROR(__xludf.DUMMYFUNCTION("IMPORTRANGE(""https://docs.google.com/spreadsheets/d/1XL5vhW3sbDhbH9Cz0tuDiY8C3ctxq1tqvaCgkFb8cCA/edit?usp=sharing"",""นครพนม!L476"")"),0)</f>
        <v>0</v>
      </c>
      <c r="M581" s="172"/>
      <c r="N581" s="178">
        <f ca="1">IFERROR(__xludf.DUMMYFUNCTION("IMPORTRANGE(""https://docs.google.com/spreadsheets/d/1XL5vhW3sbDhbH9Cz0tuDiY8C3ctxq1tqvaCgkFb8cCA/edit?usp=sharing"",""นครพนม!M476"")"),0)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IFERROR(__xludf.DUMMYFUNCTION("IMPORTRANGE(""https://docs.google.com/spreadsheets/d/1XL5vhW3sbDhbH9Cz0tuDiY8C3ctxq1tqvaCgkFb8cCA/edit?usp=sharing"",""นครพนม!L477"")"),0)</f>
        <v>0</v>
      </c>
      <c r="M582" s="173"/>
      <c r="N582" s="178">
        <f ca="1">IFERROR(__xludf.DUMMYFUNCTION("IMPORTRANGE(""https://docs.google.com/spreadsheets/d/1XL5vhW3sbDhbH9Cz0tuDiY8C3ctxq1tqvaCgkFb8cCA/edit?usp=sharing"",""นครพนม!M477"")"),0)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IFERROR(__xludf.DUMMYFUNCTION("IMPORTRANGE(""https://docs.google.com/spreadsheets/d/1XL5vhW3sbDhbH9Cz0tuDiY8C3ctxq1tqvaCgkFb8cCA/edit?usp=sharing"",""นครพนม!L478"")"),0)</f>
        <v>0</v>
      </c>
      <c r="M583" s="178"/>
      <c r="N583" s="178">
        <f ca="1">IFERROR(__xludf.DUMMYFUNCTION("IMPORTRANGE(""https://docs.google.com/spreadsheets/d/1XL5vhW3sbDhbH9Cz0tuDiY8C3ctxq1tqvaCgkFb8cCA/edit?usp=sharing"",""นครพนม!M478"")"),0)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IFERROR(__xludf.DUMMYFUNCTION("IMPORTRANGE(""https://docs.google.com/spreadsheets/d/1XL5vhW3sbDhbH9Cz0tuDiY8C3ctxq1tqvaCgkFb8cCA/edit?usp=sharing"",""นครพนม!L479"")"),0)</f>
        <v>0</v>
      </c>
      <c r="M584" s="178"/>
      <c r="N584" s="178">
        <f ca="1">IFERROR(__xludf.DUMMYFUNCTION("IMPORTRANGE(""https://docs.google.com/spreadsheets/d/1XL5vhW3sbDhbH9Cz0tuDiY8C3ctxq1tqvaCgkFb8cCA/edit?usp=sharing"",""นครพนม!M479"")"),0)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IFERROR(__xludf.DUMMYFUNCTION("IMPORTRANGE(""https://docs.google.com/spreadsheets/d/1XL5vhW3sbDhbH9Cz0tuDiY8C3ctxq1tqvaCgkFb8cCA/edit?usp=sharing"",""นครพนม!M480"")"),0)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IFERROR(__xludf.DUMMYFUNCTION("IMPORTRANGE(""https://docs.google.com/spreadsheets/d/1XL5vhW3sbDhbH9Cz0tuDiY8C3ctxq1tqvaCgkFb8cCA/edit?usp=sharing"",""นครพนม!M481"")"),0)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IFERROR(__xludf.DUMMYFUNCTION("IMPORTRANGE(""https://docs.google.com/spreadsheets/d/1XL5vhW3sbDhbH9Cz0tuDiY8C3ctxq1tqvaCgkFb8cCA/edit?usp=sharing"",""นครพนม!M482"")"),0)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IFERROR(__xludf.DUMMYFUNCTION("IMPORTRANGE(""https://docs.google.com/spreadsheets/d/1XL5vhW3sbDhbH9Cz0tuDiY8C3ctxq1tqvaCgkFb8cCA/edit?usp=sharing"",""นครพนม!M483"")"),0)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IFERROR(__xludf.DUMMYFUNCTION("IMPORTRANGE(""https://docs.google.com/spreadsheets/d/1XL5vhW3sbDhbH9Cz0tuDiY8C3ctxq1tqvaCgkFb8cCA/edit?usp=sharing"",""นครพนม!I484"")"),0)</f>
        <v>0</v>
      </c>
      <c r="J589" s="197">
        <f ca="1">IFERROR(__xludf.DUMMYFUNCTION("IMPORTRANGE(""https://docs.google.com/spreadsheets/d/1XL5vhW3sbDhbH9Cz0tuDiY8C3ctxq1tqvaCgkFb8cCA/edit?usp=sharing"",""นครพนม!J484"")"),7)</f>
        <v>7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IFERROR(__xludf.DUMMYFUNCTION("IMPORTRANGE(""https://docs.google.com/spreadsheets/d/1XL5vhW3sbDhbH9Cz0tuDiY8C3ctxq1tqvaCgkFb8cCA/edit?usp=sharing"",""นครพนม!I485"")"),0)</f>
        <v>0</v>
      </c>
      <c r="J590" s="197">
        <f ca="1">IFERROR(__xludf.DUMMYFUNCTION("IMPORTRANGE(""https://docs.google.com/spreadsheets/d/1XL5vhW3sbDhbH9Cz0tuDiY8C3ctxq1tqvaCgkFb8cCA/edit?usp=sharing"",""นครพนม!J485"")"),2.85)</f>
        <v>2.85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IFERROR(__xludf.DUMMYFUNCTION("IMPORTRANGE(""https://docs.google.com/spreadsheets/d/1XL5vhW3sbDhbH9Cz0tuDiY8C3ctxq1tqvaCgkFb8cCA/edit?usp=sharing"",""นครพนม!I486"")"),0)</f>
        <v>0</v>
      </c>
      <c r="J591" s="197">
        <f ca="1">IFERROR(__xludf.DUMMYFUNCTION("IMPORTRANGE(""https://docs.google.com/spreadsheets/d/1XL5vhW3sbDhbH9Cz0tuDiY8C3ctxq1tqvaCgkFb8cCA/edit?usp=sharing"",""นครพนม!J486"")"),1)</f>
        <v>1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IFERROR(__xludf.DUMMYFUNCTION("IMPORTRANGE(""https://docs.google.com/spreadsheets/d/1XL5vhW3sbDhbH9Cz0tuDiY8C3ctxq1tqvaCgkFb8cCA/edit?usp=sharing"",""นครพนม!I487"")"),0)</f>
        <v>0</v>
      </c>
      <c r="J592" s="197">
        <f ca="1">IFERROR(__xludf.DUMMYFUNCTION("IMPORTRANGE(""https://docs.google.com/spreadsheets/d/1XL5vhW3sbDhbH9Cz0tuDiY8C3ctxq1tqvaCgkFb8cCA/edit?usp=sharing"",""นครพนม!J487"")"),0.15)</f>
        <v>0.15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IFERROR(__xludf.DUMMYFUNCTION("IMPORTRANGE(""https://docs.google.com/spreadsheets/d/1XL5vhW3sbDhbH9Cz0tuDiY8C3ctxq1tqvaCgkFb8cCA/edit?usp=sharing"",""นครพนม!I488"")"),0)</f>
        <v>0</v>
      </c>
      <c r="J593" s="197">
        <f ca="1">IFERROR(__xludf.DUMMYFUNCTION("IMPORTRANGE(""https://docs.google.com/spreadsheets/d/1XL5vhW3sbDhbH9Cz0tuDiY8C3ctxq1tqvaCgkFb8cCA/edit?usp=sharing"",""นครพนม!J488"")"),0)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IFERROR(__xludf.DUMMYFUNCTION("IMPORTRANGE(""https://docs.google.com/spreadsheets/d/1XL5vhW3sbDhbH9Cz0tuDiY8C3ctxq1tqvaCgkFb8cCA/edit?usp=sharing"",""นครพนม!I489"")"),0)</f>
        <v>0</v>
      </c>
      <c r="J594" s="197">
        <f ca="1">IFERROR(__xludf.DUMMYFUNCTION("IMPORTRANGE(""https://docs.google.com/spreadsheets/d/1XL5vhW3sbDhbH9Cz0tuDiY8C3ctxq1tqvaCgkFb8cCA/edit?usp=sharing"",""นครพนม!J489"")"),0)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IFERROR(__xludf.DUMMYFUNCTION("IMPORTRANGE(""https://docs.google.com/spreadsheets/d/1XL5vhW3sbDhbH9Cz0tuDiY8C3ctxq1tqvaCgkFb8cCA/edit?usp=sharing"",""นครพนม!I490"")"),0)</f>
        <v>0</v>
      </c>
      <c r="J595" s="197">
        <f ca="1">IFERROR(__xludf.DUMMYFUNCTION("IMPORTRANGE(""https://docs.google.com/spreadsheets/d/1XL5vhW3sbDhbH9Cz0tuDiY8C3ctxq1tqvaCgkFb8cCA/edit?usp=sharing"",""นครพนม!J490"")"),0)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IFERROR(__xludf.DUMMYFUNCTION("IMPORTRANGE(""https://docs.google.com/spreadsheets/d/1XL5vhW3sbDhbH9Cz0tuDiY8C3ctxq1tqvaCgkFb8cCA/edit?usp=sharing"",""นครพนม!I491"")"),0)</f>
        <v>0</v>
      </c>
      <c r="J596" s="250">
        <f ca="1">IFERROR(__xludf.DUMMYFUNCTION("IMPORTRANGE(""https://docs.google.com/spreadsheets/d/1XL5vhW3sbDhbH9Cz0tuDiY8C3ctxq1tqvaCgkFb8cCA/edit?usp=sharing"",""นครพนม!J491"")"),0)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IFERROR(__xludf.DUMMYFUNCTION("IMPORTRANGE(""https://docs.google.com/spreadsheets/d/1XL5vhW3sbDhbH9Cz0tuDiY8C3ctxq1tqvaCgkFb8cCA/edit?usp=sharing"",""นครพนม!I492"")"),100)</f>
        <v>100</v>
      </c>
      <c r="J597" s="495">
        <f ca="1">IFERROR(__xludf.DUMMYFUNCTION("IMPORTRANGE(""https://docs.google.com/spreadsheets/d/1XL5vhW3sbDhbH9Cz0tuDiY8C3ctxq1tqvaCgkFb8cCA/edit?usp=sharing"",""นครพนม!J492"")"),0)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IFERROR(__xludf.DUMMYFUNCTION("IMPORTRANGE(""https://docs.google.com/spreadsheets/d/1XL5vhW3sbDhbH9Cz0tuDiY8C3ctxq1tqvaCgkFb8cCA/edit?usp=sharing"",""นครพนม!L492"")"),16100)</f>
        <v>16100</v>
      </c>
      <c r="M597" s="420"/>
      <c r="N597" s="420">
        <f ca="1">IFERROR(__xludf.DUMMYFUNCTION("IMPORTRANGE(""https://docs.google.com/spreadsheets/d/1XL5vhW3sbDhbH9Cz0tuDiY8C3ctxq1tqvaCgkFb8cCA/edit?usp=sharing"",""นครพนม!M492"")"),550)</f>
        <v>550</v>
      </c>
      <c r="O597" s="420">
        <f t="shared" ref="O597:O601" ca="1" si="126">+IF(L597&gt;0,N597*100/L597,0)</f>
        <v>3.4161490683229814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IFERROR(__xludf.DUMMYFUNCTION("IMPORTRANGE(""https://docs.google.com/spreadsheets/d/1XL5vhW3sbDhbH9Cz0tuDiY8C3ctxq1tqvaCgkFb8cCA/edit?usp=sharing"",""นครพนม!L493"")"),0)</f>
        <v>0</v>
      </c>
      <c r="M598" s="172"/>
      <c r="N598" s="178">
        <f ca="1">IFERROR(__xludf.DUMMYFUNCTION("IMPORTRANGE(""https://docs.google.com/spreadsheets/d/1XL5vhW3sbDhbH9Cz0tuDiY8C3ctxq1tqvaCgkFb8cCA/edit?usp=sharing"",""นครพนม!M493"")"),0)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IFERROR(__xludf.DUMMYFUNCTION("IMPORTRANGE(""https://docs.google.com/spreadsheets/d/1XL5vhW3sbDhbH9Cz0tuDiY8C3ctxq1tqvaCgkFb8cCA/edit?usp=sharing"",""นครพนม!L494"")"),16100)</f>
        <v>16100</v>
      </c>
      <c r="M599" s="173"/>
      <c r="N599" s="178">
        <f ca="1">IFERROR(__xludf.DUMMYFUNCTION("IMPORTRANGE(""https://docs.google.com/spreadsheets/d/1XL5vhW3sbDhbH9Cz0tuDiY8C3ctxq1tqvaCgkFb8cCA/edit?usp=sharing"",""นครพนม!M494"")"),550)</f>
        <v>550</v>
      </c>
      <c r="O599" s="178">
        <f t="shared" ca="1" si="126"/>
        <v>3.4161490683229814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IFERROR(__xludf.DUMMYFUNCTION("IMPORTRANGE(""https://docs.google.com/spreadsheets/d/1XL5vhW3sbDhbH9Cz0tuDiY8C3ctxq1tqvaCgkFb8cCA/edit?usp=sharing"",""นครพนม!L495"")"),0)</f>
        <v>0</v>
      </c>
      <c r="M600" s="178"/>
      <c r="N600" s="178">
        <f ca="1">IFERROR(__xludf.DUMMYFUNCTION("IMPORTRANGE(""https://docs.google.com/spreadsheets/d/1XL5vhW3sbDhbH9Cz0tuDiY8C3ctxq1tqvaCgkFb8cCA/edit?usp=sharing"",""นครพนม!M495"")"),0)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IFERROR(__xludf.DUMMYFUNCTION("IMPORTRANGE(""https://docs.google.com/spreadsheets/d/1XL5vhW3sbDhbH9Cz0tuDiY8C3ctxq1tqvaCgkFb8cCA/edit?usp=sharing"",""นครพนม!L496"")"),16100)</f>
        <v>16100</v>
      </c>
      <c r="M601" s="178"/>
      <c r="N601" s="178">
        <f ca="1">IFERROR(__xludf.DUMMYFUNCTION("IMPORTRANGE(""https://docs.google.com/spreadsheets/d/1XL5vhW3sbDhbH9Cz0tuDiY8C3ctxq1tqvaCgkFb8cCA/edit?usp=sharing"",""นครพนม!M496"")"),550)</f>
        <v>550</v>
      </c>
      <c r="O601" s="178">
        <f t="shared" ca="1" si="126"/>
        <v>3.4161490683229814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IFERROR(__xludf.DUMMYFUNCTION("IMPORTRANGE(""https://docs.google.com/spreadsheets/d/1XL5vhW3sbDhbH9Cz0tuDiY8C3ctxq1tqvaCgkFb8cCA/edit?usp=sharing"",""นครพนม!M497"")"),0)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IFERROR(__xludf.DUMMYFUNCTION("IMPORTRANGE(""https://docs.google.com/spreadsheets/d/1XL5vhW3sbDhbH9Cz0tuDiY8C3ctxq1tqvaCgkFb8cCA/edit?usp=sharing"",""นครพนม!M498"")"),0)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IFERROR(__xludf.DUMMYFUNCTION("IMPORTRANGE(""https://docs.google.com/spreadsheets/d/1XL5vhW3sbDhbH9Cz0tuDiY8C3ctxq1tqvaCgkFb8cCA/edit?usp=sharing"",""นครพนม!M499"")"),0)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IFERROR(__xludf.DUMMYFUNCTION("IMPORTRANGE(""https://docs.google.com/spreadsheets/d/1XL5vhW3sbDhbH9Cz0tuDiY8C3ctxq1tqvaCgkFb8cCA/edit?usp=sharing"",""นครพนม!M500"")"),550)</f>
        <v>550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IFERROR(__xludf.DUMMYFUNCTION("IMPORTRANGE(""https://docs.google.com/spreadsheets/d/1XL5vhW3sbDhbH9Cz0tuDiY8C3ctxq1tqvaCgkFb8cCA/edit?usp=sharing"",""นครพนม!J502"")"),0)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IFERROR(__xludf.DUMMYFUNCTION("IMPORTRANGE(""https://docs.google.com/spreadsheets/d/1XL5vhW3sbDhbH9Cz0tuDiY8C3ctxq1tqvaCgkFb8cCA/edit?usp=sharing"",""นครพนม!J503"")"),1)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IFERROR(__xludf.DUMMYFUNCTION("IMPORTRANGE(""https://docs.google.com/spreadsheets/d/1XL5vhW3sbDhbH9Cz0tuDiY8C3ctxq1tqvaCgkFb8cCA/edit?usp=sharing"",""นครพนม!J166"")"),0)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IFERROR(__xludf.DUMMYFUNCTION("IMPORTRANGE(""https://docs.google.com/spreadsheets/d/1XL5vhW3sbDhbH9Cz0tuDiY8C3ctxq1tqvaCgkFb8cCA/edit?usp=sharing"",""นครพนม!J166"")"),0)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IFERROR(__xludf.DUMMYFUNCTION("IMPORTRANGE(""https://docs.google.com/spreadsheets/d/1XL5vhW3sbDhbH9Cz0tuDiY8C3ctxq1tqvaCgkFb8cCA/edit?usp=sharing"",""นครพนม!I506"")"),100)</f>
        <v>100</v>
      </c>
      <c r="J611" s="170">
        <f ca="1">IFERROR(__xludf.DUMMYFUNCTION("IMPORTRANGE(""https://docs.google.com/spreadsheets/d/1XL5vhW3sbDhbH9Cz0tuDiY8C3ctxq1tqvaCgkFb8cCA/edit?usp=sharing"",""นครพนม!J506"")"),0)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IFERROR(__xludf.DUMMYFUNCTION("IMPORTRANGE(""https://docs.google.com/spreadsheets/d/1XL5vhW3sbDhbH9Cz0tuDiY8C3ctxq1tqvaCgkFb8cCA/edit?usp=sharing"",""นครพนม!I507"")"),0)</f>
        <v>0</v>
      </c>
      <c r="J612" s="207">
        <f ca="1">IFERROR(__xludf.DUMMYFUNCTION("IMPORTRANGE(""https://docs.google.com/spreadsheets/d/1XL5vhW3sbDhbH9Cz0tuDiY8C3ctxq1tqvaCgkFb8cCA/edit?usp=sharing"",""นครพนม!J507"")"),35)</f>
        <v>35</v>
      </c>
      <c r="K612" s="171">
        <f t="shared" ca="1" si="127"/>
        <v>35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IFERROR(__xludf.DUMMYFUNCTION("IMPORTRANGE(""https://docs.google.com/spreadsheets/d/1XL5vhW3sbDhbH9Cz0tuDiY8C3ctxq1tqvaCgkFb8cCA/edit?usp=sharing"",""นครพนม!I508"")"),0)</f>
        <v>0</v>
      </c>
      <c r="J613" s="207">
        <f ca="1">IFERROR(__xludf.DUMMYFUNCTION("IMPORTRANGE(""https://docs.google.com/spreadsheets/d/1XL5vhW3sbDhbH9Cz0tuDiY8C3ctxq1tqvaCgkFb8cCA/edit?usp=sharing"",""นครพนม!J508"")"),0)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IFERROR(__xludf.DUMMYFUNCTION("IMPORTRANGE(""https://docs.google.com/spreadsheets/d/1XL5vhW3sbDhbH9Cz0tuDiY8C3ctxq1tqvaCgkFb8cCA/edit?usp=sharing"",""นครพนม!I509"")"),0)</f>
        <v>0</v>
      </c>
      <c r="J614" s="207">
        <f ca="1">IFERROR(__xludf.DUMMYFUNCTION("IMPORTRANGE(""https://docs.google.com/spreadsheets/d/1XL5vhW3sbDhbH9Cz0tuDiY8C3ctxq1tqvaCgkFb8cCA/edit?usp=sharing"",""นครพนม!J509"")"),0)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IFERROR(__xludf.DUMMYFUNCTION("IMPORTRANGE(""https://docs.google.com/spreadsheets/d/1XL5vhW3sbDhbH9Cz0tuDiY8C3ctxq1tqvaCgkFb8cCA/edit?usp=sharing"",""นครพนม!I510"")"),0)</f>
        <v>0</v>
      </c>
      <c r="J615" s="207">
        <f ca="1">IFERROR(__xludf.DUMMYFUNCTION("IMPORTRANGE(""https://docs.google.com/spreadsheets/d/1XL5vhW3sbDhbH9Cz0tuDiY8C3ctxq1tqvaCgkFb8cCA/edit?usp=sharing"",""นครพนม!J510"")"),0)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IFERROR(__xludf.DUMMYFUNCTION("IMPORTRANGE(""https://docs.google.com/spreadsheets/d/1XL5vhW3sbDhbH9Cz0tuDiY8C3ctxq1tqvaCgkFb8cCA/edit?usp=sharing"",""นครพนม!I511"")"),0)</f>
        <v>0</v>
      </c>
      <c r="J616" s="207">
        <f ca="1">IFERROR(__xludf.DUMMYFUNCTION("IMPORTRANGE(""https://docs.google.com/spreadsheets/d/1XL5vhW3sbDhbH9Cz0tuDiY8C3ctxq1tqvaCgkFb8cCA/edit?usp=sharing"",""นครพนม!J511"")"),0)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IFERROR(__xludf.DUMMYFUNCTION("IMPORTRANGE(""https://docs.google.com/spreadsheets/d/1XL5vhW3sbDhbH9Cz0tuDiY8C3ctxq1tqvaCgkFb8cCA/edit?usp=sharing"",""นครพนม!I512"")"),0)</f>
        <v>0</v>
      </c>
      <c r="J617" s="197">
        <f ca="1">IFERROR(__xludf.DUMMYFUNCTION("IMPORTRANGE(""https://docs.google.com/spreadsheets/d/1XL5vhW3sbDhbH9Cz0tuDiY8C3ctxq1tqvaCgkFb8cCA/edit?usp=sharing"",""นครพนม!J512"")"),0)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IFERROR(__xludf.DUMMYFUNCTION("IMPORTRANGE(""https://docs.google.com/spreadsheets/d/1XL5vhW3sbDhbH9Cz0tuDiY8C3ctxq1tqvaCgkFb8cCA/edit?usp=sharing"",""นครพนม!I513"")"),0)</f>
        <v>0</v>
      </c>
      <c r="J618" s="198">
        <f ca="1">IFERROR(__xludf.DUMMYFUNCTION("IMPORTRANGE(""https://docs.google.com/spreadsheets/d/1XL5vhW3sbDhbH9Cz0tuDiY8C3ctxq1tqvaCgkFb8cCA/edit?usp=sharing"",""นครพนม!J513"")"),0)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IFERROR(__xludf.DUMMYFUNCTION("IMPORTRANGE(""https://docs.google.com/spreadsheets/d/1XL5vhW3sbDhbH9Cz0tuDiY8C3ctxq1tqvaCgkFb8cCA/edit?usp=sharing"",""นครพนม!I514"")"),0)</f>
        <v>0</v>
      </c>
      <c r="J619" s="198">
        <f ca="1">IFERROR(__xludf.DUMMYFUNCTION("IMPORTRANGE(""https://docs.google.com/spreadsheets/d/1XL5vhW3sbDhbH9Cz0tuDiY8C3ctxq1tqvaCgkFb8cCA/edit?usp=sharing"",""นครพนม!J514"")"),0)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IFERROR(__xludf.DUMMYFUNCTION("IMPORTRANGE(""https://docs.google.com/spreadsheets/d/1XL5vhW3sbDhbH9Cz0tuDiY8C3ctxq1tqvaCgkFb8cCA/edit?usp=sharing"",""นครพนม!I515"")"),188)</f>
        <v>188</v>
      </c>
      <c r="J620" s="212">
        <f ca="1">IFERROR(__xludf.DUMMYFUNCTION("IMPORTRANGE(""https://docs.google.com/spreadsheets/d/1XL5vhW3sbDhbH9Cz0tuDiY8C3ctxq1tqvaCgkFb8cCA/edit?usp=sharing"",""นครพนม!J515"")"),0)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IFERROR(__xludf.DUMMYFUNCTION("IMPORTRANGE(""https://docs.google.com/spreadsheets/d/1XL5vhW3sbDhbH9Cz0tuDiY8C3ctxq1tqvaCgkFb8cCA/edit?usp=sharing"",""นครพนม!I516"")"),0)</f>
        <v>0</v>
      </c>
      <c r="J621" s="212">
        <f ca="1">IFERROR(__xludf.DUMMYFUNCTION("IMPORTRANGE(""https://docs.google.com/spreadsheets/d/1XL5vhW3sbDhbH9Cz0tuDiY8C3ctxq1tqvaCgkFb8cCA/edit?usp=sharing"",""นครพนม!J516"")"),0)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IFERROR(__xludf.DUMMYFUNCTION("IMPORTRANGE(""https://docs.google.com/spreadsheets/d/1XL5vhW3sbDhbH9Cz0tuDiY8C3ctxq1tqvaCgkFb8cCA/edit?usp=sharing"",""นครพนม!I517"")"),0)</f>
        <v>0</v>
      </c>
      <c r="J622" s="198">
        <f ca="1">IFERROR(__xludf.DUMMYFUNCTION("IMPORTRANGE(""https://docs.google.com/spreadsheets/d/1XL5vhW3sbDhbH9Cz0tuDiY8C3ctxq1tqvaCgkFb8cCA/edit?usp=sharing"",""นครพนม!J517"")"),0)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IFERROR(__xludf.DUMMYFUNCTION("IMPORTRANGE(""https://docs.google.com/spreadsheets/d/1XL5vhW3sbDhbH9Cz0tuDiY8C3ctxq1tqvaCgkFb8cCA/edit?usp=sharing"",""นครพนม!I518"")"),0)</f>
        <v>0</v>
      </c>
      <c r="J623" s="198">
        <f ca="1">IFERROR(__xludf.DUMMYFUNCTION("IMPORTRANGE(""https://docs.google.com/spreadsheets/d/1XL5vhW3sbDhbH9Cz0tuDiY8C3ctxq1tqvaCgkFb8cCA/edit?usp=sharing"",""นครพนม!J518"")"),0)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IFERROR(__xludf.DUMMYFUNCTION("IMPORTRANGE(""https://docs.google.com/spreadsheets/d/1XL5vhW3sbDhbH9Cz0tuDiY8C3ctxq1tqvaCgkFb8cCA/edit?usp=sharing"",""นครพนม!I519"")"),0)</f>
        <v>0</v>
      </c>
      <c r="J624" s="197">
        <f ca="1">IFERROR(__xludf.DUMMYFUNCTION("IMPORTRANGE(""https://docs.google.com/spreadsheets/d/1XL5vhW3sbDhbH9Cz0tuDiY8C3ctxq1tqvaCgkFb8cCA/edit?usp=sharing"",""นครพนม!J519"")"),0)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IFERROR(__xludf.DUMMYFUNCTION("IMPORTRANGE(""https://docs.google.com/spreadsheets/d/1XL5vhW3sbDhbH9Cz0tuDiY8C3ctxq1tqvaCgkFb8cCA/edit?usp=sharing"",""นครพนม!I520"")"),0)</f>
        <v>0</v>
      </c>
      <c r="J625" s="198">
        <f ca="1">IFERROR(__xludf.DUMMYFUNCTION("IMPORTRANGE(""https://docs.google.com/spreadsheets/d/1XL5vhW3sbDhbH9Cz0tuDiY8C3ctxq1tqvaCgkFb8cCA/edit?usp=sharing"",""นครพนม!J520"")"),0)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IFERROR(__xludf.DUMMYFUNCTION("IMPORTRANGE(""https://docs.google.com/spreadsheets/d/1XL5vhW3sbDhbH9Cz0tuDiY8C3ctxq1tqvaCgkFb8cCA/edit?usp=sharing"",""นครพนม!I521"")"),0)</f>
        <v>0</v>
      </c>
      <c r="J626" s="198">
        <f ca="1">IFERROR(__xludf.DUMMYFUNCTION("IMPORTRANGE(""https://docs.google.com/spreadsheets/d/1XL5vhW3sbDhbH9Cz0tuDiY8C3ctxq1tqvaCgkFb8cCA/edit?usp=sharing"",""นครพนม!J521"")"),0)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9">
        <f ca="1">IFERROR(__xludf.DUMMYFUNCTION("IMPORTRANGE(""https://docs.google.com/spreadsheets/d/1XL5vhW3sbDhbH9Cz0tuDiY8C3ctxq1tqvaCgkFb8cCA/edit?usp=sharing"",""นครพนม!J523"")"),911355.01)</f>
        <v>911355.01</v>
      </c>
      <c r="K628" s="350">
        <f t="shared" ref="K628:K635" ca="1" si="129">IF(I628&gt;0,J628*100/I628,0)</f>
        <v>41.522082892775373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IFERROR(__xludf.DUMMYFUNCTION("IMPORTRANGE(""https://docs.google.com/spreadsheets/d/1XL5vhW3sbDhbH9Cz0tuDiY8C3ctxq1tqvaCgkFb8cCA/edit?usp=sharing"",""นครพนม!I524"")"),214)</f>
        <v>214</v>
      </c>
      <c r="J629" s="349">
        <f ca="1">IFERROR(__xludf.DUMMYFUNCTION("IMPORTRANGE(""https://docs.google.com/spreadsheets/d/1XL5vhW3sbDhbH9Cz0tuDiY8C3ctxq1tqvaCgkFb8cCA/edit?usp=sharing"",""นครพนม!J524"")"),88)</f>
        <v>88</v>
      </c>
      <c r="K629" s="350">
        <f t="shared" ca="1" si="129"/>
        <v>41.121495327102807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IFERROR(__xludf.DUMMYFUNCTION("IMPORTRANGE(""https://docs.google.com/spreadsheets/d/1XL5vhW3sbDhbH9Cz0tuDiY8C3ctxq1tqvaCgkFb8cCA/edit?usp=sharing"",""นครพนม!I525"")"),3131499.4)</f>
        <v>3131499.4</v>
      </c>
      <c r="J630" s="349">
        <f ca="1">IFERROR(__xludf.DUMMYFUNCTION("IMPORTRANGE(""https://docs.google.com/spreadsheets/d/1XL5vhW3sbDhbH9Cz0tuDiY8C3ctxq1tqvaCgkFb8cCA/edit?usp=sharing"",""นครพนม!J525"")"),320176.43)</f>
        <v>320176.43</v>
      </c>
      <c r="K630" s="350">
        <f t="shared" ca="1" si="129"/>
        <v>10.224381010579149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IFERROR(__xludf.DUMMYFUNCTION("IMPORTRANGE(""https://docs.google.com/spreadsheets/d/1XL5vhW3sbDhbH9Cz0tuDiY8C3ctxq1tqvaCgkFb8cCA/edit?usp=sharing"",""นครพนม!I526"")"),144)</f>
        <v>144</v>
      </c>
      <c r="J631" s="349">
        <f ca="1">IFERROR(__xludf.DUMMYFUNCTION("IMPORTRANGE(""https://docs.google.com/spreadsheets/d/1XL5vhW3sbDhbH9Cz0tuDiY8C3ctxq1tqvaCgkFb8cCA/edit?usp=sharing"",""นครพนม!J526"")"),35)</f>
        <v>35</v>
      </c>
      <c r="K631" s="350">
        <f t="shared" ca="1" si="129"/>
        <v>24.305555555555557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IFERROR(__xludf.DUMMYFUNCTION("IMPORTRANGE(""https://docs.google.com/spreadsheets/d/1XL5vhW3sbDhbH9Cz0tuDiY8C3ctxq1tqvaCgkFb8cCA/edit?usp=sharing"",""นครพนม!I527"")"),203773.43)</f>
        <v>203773.43</v>
      </c>
      <c r="J632" s="349">
        <f ca="1">IFERROR(__xludf.DUMMYFUNCTION("IMPORTRANGE(""https://docs.google.com/spreadsheets/d/1XL5vhW3sbDhbH9Cz0tuDiY8C3ctxq1tqvaCgkFb8cCA/edit?usp=sharing"",""นครพนม!J527"")"),75976.39)</f>
        <v>75976.39</v>
      </c>
      <c r="K632" s="350">
        <f t="shared" ca="1" si="129"/>
        <v>37.284738250713062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IFERROR(__xludf.DUMMYFUNCTION("IMPORTRANGE(""https://docs.google.com/spreadsheets/d/1XL5vhW3sbDhbH9Cz0tuDiY8C3ctxq1tqvaCgkFb8cCA/edit?usp=sharing"",""นครพนม!I528"")"),16)</f>
        <v>16</v>
      </c>
      <c r="J633" s="349">
        <f ca="1">IFERROR(__xludf.DUMMYFUNCTION("IMPORTRANGE(""https://docs.google.com/spreadsheets/d/1XL5vhW3sbDhbH9Cz0tuDiY8C3ctxq1tqvaCgkFb8cCA/edit?usp=sharing"",""นครพนม!J528"")"),4)</f>
        <v>4</v>
      </c>
      <c r="K633" s="350">
        <f t="shared" ca="1" si="129"/>
        <v>25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IFERROR(__xludf.DUMMYFUNCTION("IMPORTRANGE(""https://docs.google.com/spreadsheets/d/1XL5vhW3sbDhbH9Cz0tuDiY8C3ctxq1tqvaCgkFb8cCA/edit?usp=sharing"",""นครพนม!I529"")"),2700000)</f>
        <v>2700000</v>
      </c>
      <c r="J634" s="349">
        <f ca="1">IFERROR(__xludf.DUMMYFUNCTION("IMPORTRANGE(""https://docs.google.com/spreadsheets/d/1XL5vhW3sbDhbH9Cz0tuDiY8C3ctxq1tqvaCgkFb8cCA/edit?usp=sharing"",""นครพนม!J529"")"),0)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IFERROR(__xludf.DUMMYFUNCTION("IMPORTRANGE(""https://docs.google.com/spreadsheets/d/1XL5vhW3sbDhbH9Cz0tuDiY8C3ctxq1tqvaCgkFb8cCA/edit?usp=sharing"",""นครพนม!I530"")"),90)</f>
        <v>90</v>
      </c>
      <c r="J635" s="519">
        <f ca="1">IFERROR(__xludf.DUMMYFUNCTION("IMPORTRANGE(""https://docs.google.com/spreadsheets/d/1XL5vhW3sbDhbH9Cz0tuDiY8C3ctxq1tqvaCgkFb8cCA/edit?usp=sharing"",""นครพนม!J530"")"),0)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33" activePane="bottomLeft" state="frozen"/>
      <selection activeCell="I98" sqref="I98"/>
      <selection pane="bottomLeft" activeCell="J552" sqref="J552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1.5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246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10416806</v>
      </c>
      <c r="M8" s="25">
        <f t="shared" ca="1" si="0"/>
        <v>3280155</v>
      </c>
      <c r="N8" s="25">
        <f t="shared" ca="1" si="0"/>
        <v>4197920.7699999996</v>
      </c>
      <c r="O8" s="24">
        <f t="shared" ref="O8:O16" ca="1" si="1">IF(L8&gt;0,N8*100/L8,0)</f>
        <v>40.299500345883366</v>
      </c>
      <c r="P8" s="24">
        <f t="shared" ref="P8:P16" ca="1" si="2">IF(M8&gt;0,N8*100/M8,0)</f>
        <v>127.97934152501938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10416806</v>
      </c>
      <c r="M10" s="32">
        <f t="shared" ca="1" si="4"/>
        <v>3280155</v>
      </c>
      <c r="N10" s="32">
        <f t="shared" ca="1" si="4"/>
        <v>4197920.7699999996</v>
      </c>
      <c r="O10" s="31">
        <f t="shared" ca="1" si="1"/>
        <v>40.299500345883366</v>
      </c>
      <c r="P10" s="31">
        <f t="shared" ca="1" si="2"/>
        <v>127.97934152501938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10184006</v>
      </c>
      <c r="M12" s="40">
        <f t="shared" ca="1" si="6"/>
        <v>3280155</v>
      </c>
      <c r="N12" s="40">
        <f t="shared" ca="1" si="6"/>
        <v>3965120.77</v>
      </c>
      <c r="O12" s="40">
        <f t="shared" ca="1" si="1"/>
        <v>38.934784307864703</v>
      </c>
      <c r="P12" s="40">
        <f t="shared" ca="1" si="2"/>
        <v>120.88211593659446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2825300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7358706</v>
      </c>
      <c r="M14" s="40">
        <f t="shared" si="8"/>
        <v>0</v>
      </c>
      <c r="N14" s="40">
        <f t="shared" ca="1" si="8"/>
        <v>1496985.77</v>
      </c>
      <c r="O14" s="43">
        <f t="shared" ca="1" si="1"/>
        <v>20.343057189674379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232800</v>
      </c>
      <c r="M16" s="40">
        <f t="shared" si="10"/>
        <v>0</v>
      </c>
      <c r="N16" s="40">
        <f t="shared" ca="1" si="10"/>
        <v>232800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6059385</v>
      </c>
      <c r="M18" s="25">
        <f t="shared" ca="1" si="11"/>
        <v>3280155</v>
      </c>
      <c r="N18" s="25">
        <f t="shared" ca="1" si="11"/>
        <v>2700935</v>
      </c>
      <c r="O18" s="24">
        <f t="shared" ref="O18:O20" ca="1" si="12">IF(L18&gt;0,N18*100/L18,0)</f>
        <v>44.574408128877764</v>
      </c>
      <c r="P18" s="24">
        <f t="shared" ref="P18:P26" ca="1" si="13">IF(M18&gt;0,N18*100/M18,0)</f>
        <v>82.341688121445486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6059385</v>
      </c>
      <c r="M20" s="32">
        <f t="shared" ca="1" si="15"/>
        <v>3280155</v>
      </c>
      <c r="N20" s="32">
        <f t="shared" ca="1" si="15"/>
        <v>2700935</v>
      </c>
      <c r="O20" s="31">
        <f t="shared" ca="1" si="12"/>
        <v>44.574408128877764</v>
      </c>
      <c r="P20" s="31">
        <f t="shared" ca="1" si="13"/>
        <v>82.341688121445486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5826585</v>
      </c>
      <c r="M22" s="44">
        <f t="shared" ca="1" si="18"/>
        <v>3280155</v>
      </c>
      <c r="N22" s="43">
        <f t="shared" ca="1" si="18"/>
        <v>2468135</v>
      </c>
      <c r="O22" s="43">
        <f t="shared" ca="1" si="17"/>
        <v>42.359890055667258</v>
      </c>
      <c r="P22" s="43">
        <f t="shared" ca="1" si="13"/>
        <v>75.244462533020538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2825300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3001285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232800</v>
      </c>
      <c r="M26" s="52">
        <f t="shared" si="22"/>
        <v>0</v>
      </c>
      <c r="N26" s="52">
        <f t="shared" ca="1" si="22"/>
        <v>232800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4357421</v>
      </c>
      <c r="M28" s="25">
        <f t="shared" si="23"/>
        <v>0</v>
      </c>
      <c r="N28" s="25">
        <f t="shared" ca="1" si="23"/>
        <v>1496985.77</v>
      </c>
      <c r="O28" s="24">
        <f t="shared" ref="O28:O30" ca="1" si="24">IF(L28&gt;0,N28*100/L28,0)</f>
        <v>34.3548573800879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4357421</v>
      </c>
      <c r="M30" s="32">
        <f t="shared" si="27"/>
        <v>0</v>
      </c>
      <c r="N30" s="32">
        <f t="shared" ca="1" si="27"/>
        <v>1496985.77</v>
      </c>
      <c r="O30" s="31">
        <f t="shared" ca="1" si="24"/>
        <v>34.3548573800879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4357421</v>
      </c>
      <c r="M32" s="43">
        <f t="shared" si="30"/>
        <v>0</v>
      </c>
      <c r="N32" s="43">
        <f t="shared" ca="1" si="30"/>
        <v>1496985.77</v>
      </c>
      <c r="O32" s="43">
        <f t="shared" ca="1" si="29"/>
        <v>34.3548573800879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4357421</v>
      </c>
      <c r="M34" s="43">
        <f t="shared" si="32"/>
        <v>0</v>
      </c>
      <c r="N34" s="43">
        <f t="shared" ca="1" si="32"/>
        <v>1496985.77</v>
      </c>
      <c r="O34" s="43">
        <f t="shared" ca="1" si="29"/>
        <v>34.3548573800879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6059385</v>
      </c>
      <c r="M37" s="57">
        <f t="shared" ca="1" si="33"/>
        <v>3280155</v>
      </c>
      <c r="N37" s="57">
        <f t="shared" ca="1" si="33"/>
        <v>2700935</v>
      </c>
      <c r="O37" s="58">
        <f t="shared" ca="1" si="29"/>
        <v>44.574408128877764</v>
      </c>
      <c r="P37" s="58">
        <f t="shared" ca="1" si="25"/>
        <v>82.341688121445486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1152100</v>
      </c>
      <c r="M41" s="81">
        <f t="shared" ca="1" si="34"/>
        <v>597920</v>
      </c>
      <c r="N41" s="81">
        <f t="shared" ca="1" si="34"/>
        <v>575515</v>
      </c>
      <c r="O41" s="80">
        <f t="shared" ref="O41:O43" ca="1" si="35">IF(L41&gt;0,N41*100/L41,0)</f>
        <v>49.953563058762263</v>
      </c>
      <c r="P41" s="80">
        <f t="shared" ref="P41:P43" ca="1" si="36">IF(M41&gt;0,N41*100/M41,0)</f>
        <v>96.252843189724373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1152100</v>
      </c>
      <c r="M43" s="81">
        <f t="shared" ca="1" si="38"/>
        <v>597920</v>
      </c>
      <c r="N43" s="81">
        <f t="shared" ca="1" si="38"/>
        <v>575515</v>
      </c>
      <c r="O43" s="80">
        <f t="shared" ca="1" si="35"/>
        <v>49.953563058762263</v>
      </c>
      <c r="P43" s="80">
        <f t="shared" ca="1" si="36"/>
        <v>96.252843189724373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1104100</v>
      </c>
      <c r="M45" s="93">
        <f ca="1">IFERROR(__xludf.DUMMYFUNCTION("IMPORTRANGE(""https://docs.google.com/spreadsheets/d/1Yj_ptqi66GCucihVvJfMjLAmec39IyEx_6qawtMGysU/edit?usp=sharing"",""สบก!Q42"")"),597920)</f>
        <v>597920</v>
      </c>
      <c r="N45" s="93">
        <f ca="1">IFERROR(__xludf.DUMMYFUNCTION("IMPORTRANGE(""https://docs.google.com/spreadsheets/d/1Yj_ptqi66GCucihVvJfMjLAmec39IyEx_6qawtMGysU/edit?usp=sharing"",""สบก!R42"")"),527515)</f>
        <v>527515</v>
      </c>
      <c r="O45" s="94">
        <f ca="1">IF(L45&gt;0,N45*100/L45,0)</f>
        <v>47.777828095281222</v>
      </c>
      <c r="P45" s="94">
        <f ca="1">IF(M45&gt;0,N45*100/M45,0)</f>
        <v>88.225013379716344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IFERROR(__xludf.DUMMYFUNCTION("IMPORTRANGE(""https://docs.google.com/spreadsheets/d/1Yj_ptqi66GCucihVvJfMjLAmec39IyEx_6qawtMGysU/edit?usp=sharing"",""สบก!M42"")"),1104100)</f>
        <v>1104100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IFERROR(__xludf.DUMMYFUNCTION("IMPORTRANGE(""https://docs.google.com/spreadsheets/d/1Yj_ptqi66GCucihVvJfMjLAmec39IyEx_6qawtMGysU/edit?usp=sharing"",""สบก!N42"")"),0)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IFERROR(__xludf.DUMMYFUNCTION("IMPORTRANGE(""https://docs.google.com/spreadsheets/d/1Yj_ptqi66GCucihVvJfMjLAmec39IyEx_6qawtMGysU/edit?usp=sharing"",""สบก!O42"")"),48000)</f>
        <v>48000</v>
      </c>
      <c r="M49" s="103"/>
      <c r="N49" s="93">
        <f ca="1">IFERROR(__xludf.DUMMYFUNCTION("IMPORTRANGE(""https://docs.google.com/spreadsheets/d/1Yj_ptqi66GCucihVvJfMjLAmec39IyEx_6qawtMGysU/edit?usp=sharing"",""สบก!S42"")"),48000)</f>
        <v>48000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585600</v>
      </c>
      <c r="M53" s="127">
        <f t="shared" ca="1" si="39"/>
        <v>314940</v>
      </c>
      <c r="N53" s="127">
        <f t="shared" ca="1" si="39"/>
        <v>283104</v>
      </c>
      <c r="O53" s="126">
        <f t="shared" ref="O53:O55" ca="1" si="40">IF(L53&gt;0,N53*100/L53,0)</f>
        <v>48.344262295081968</v>
      </c>
      <c r="P53" s="126">
        <f t="shared" ref="P53:P55" ca="1" si="41">IF(M53&gt;0,N53*100/M53,0)</f>
        <v>89.891407887216616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585600</v>
      </c>
      <c r="M55" s="127">
        <f t="shared" ca="1" si="43"/>
        <v>314940</v>
      </c>
      <c r="N55" s="127">
        <f t="shared" ca="1" si="43"/>
        <v>283104</v>
      </c>
      <c r="O55" s="126">
        <f t="shared" ca="1" si="40"/>
        <v>48.344262295081968</v>
      </c>
      <c r="P55" s="126">
        <f t="shared" ca="1" si="41"/>
        <v>89.891407887216616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585600</v>
      </c>
      <c r="M57" s="93">
        <f ca="1">IFERROR(__xludf.DUMMYFUNCTION("IMPORTRANGE(""https://docs.google.com/spreadsheets/d/1Yj_ptqi66GCucihVvJfMjLAmec39IyEx_6qawtMGysU/edit?usp=sharing"",""สบก!Z42"")"),314940)</f>
        <v>314940</v>
      </c>
      <c r="N57" s="93">
        <f ca="1">IFERROR(__xludf.DUMMYFUNCTION("IMPORTRANGE(""https://docs.google.com/spreadsheets/d/1Yj_ptqi66GCucihVvJfMjLAmec39IyEx_6qawtMGysU/edit?usp=sharing"",""สบก!AA42"")"),283104)</f>
        <v>283104</v>
      </c>
      <c r="O57" s="94">
        <f ca="1">IF(L57&gt;0,N57*100/L57,0)</f>
        <v>48.344262295081968</v>
      </c>
      <c r="P57" s="94">
        <f ca="1">IF(M57&gt;0,N57*100/M57,0)</f>
        <v>89.891407887216616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IFERROR(__xludf.DUMMYFUNCTION("IMPORTRANGE(""https://docs.google.com/spreadsheets/d/1Yj_ptqi66GCucihVvJfMjLAmec39IyEx_6qawtMGysU/edit?usp=sharing"",""สบก!V42"")"),585600)</f>
        <v>585600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IFERROR(__xludf.DUMMYFUNCTION("IMPORTRANGE(""https://docs.google.com/spreadsheets/d/1Yj_ptqi66GCucihVvJfMjLAmec39IyEx_6qawtMGysU/edit?usp=sharing"",""สบก!W42"")"),0)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IFERROR(__xludf.DUMMYFUNCTION("IMPORTRANGE(""https://docs.google.com/spreadsheets/d/1Yj_ptqi66GCucihVvJfMjLAmec39IyEx_6qawtMGysU/edit?usp=sharing"",""สบก!X42"")"),0)</f>
        <v>0</v>
      </c>
      <c r="M61" s="103"/>
      <c r="N61" s="93">
        <f ca="1">IFERROR(__xludf.DUMMYFUNCTION("IMPORTRANGE(""https://docs.google.com/spreadsheets/d/1Yj_ptqi66GCucihVvJfMjLAmec39IyEx_6qawtMGysU/edit?usp=sharing"",""สบก!AB42"")"),0)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IFERROR(__xludf.DUMMYFUNCTION("IMPORTRANGE(""https://docs.google.com/spreadsheets/d/1XL5vhW3sbDhbH9Cz0tuDiY8C3ctxq1tqvaCgkFb8cCA/edit?usp=sharing"",""นครราชสีมา!I9"")"),0)</f>
        <v>0</v>
      </c>
      <c r="J64" s="148">
        <f ca="1">IFERROR(__xludf.DUMMYFUNCTION("IMPORTRANGE(""https://docs.google.com/spreadsheets/d/1XL5vhW3sbDhbH9Cz0tuDiY8C3ctxq1tqvaCgkFb8cCA/edit?usp=sharing"",""นครราชสีมา!J9"")"),0)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IFERROR(__xludf.DUMMYFUNCTION("IMPORTRANGE(""https://docs.google.com/spreadsheets/d/1XL5vhW3sbDhbH9Cz0tuDiY8C3ctxq1tqvaCgkFb8cCA/edit?usp=sharing"",""นครราชสีมา!I10"")"),0)</f>
        <v>0</v>
      </c>
      <c r="J65" s="148">
        <f ca="1">IFERROR(__xludf.DUMMYFUNCTION("IMPORTRANGE(""https://docs.google.com/spreadsheets/d/1XL5vhW3sbDhbH9Cz0tuDiY8C3ctxq1tqvaCgkFb8cCA/edit?usp=sharing"",""นครราชสีมา!J10"")"),0)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IFERROR(__xludf.DUMMYFUNCTION("IMPORTRANGE(""https://docs.google.com/spreadsheets/d/1Yj_ptqi66GCucihVvJfMjLAmec39IyEx_6qawtMGysU/edit?usp=sharing"",""สบก!AI42"")"),0)</f>
        <v>0</v>
      </c>
      <c r="N70" s="177">
        <f ca="1">IFERROR(__xludf.DUMMYFUNCTION("IMPORTRANGE(""https://docs.google.com/spreadsheets/d/1Yj_ptqi66GCucihVvJfMjLAmec39IyEx_6qawtMGysU/edit?usp=sharing"",""สบก!AJ42"")"),0)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IFERROR(__xludf.DUMMYFUNCTION("IMPORTRANGE(""https://docs.google.com/spreadsheets/d/1Yj_ptqi66GCucihVvJfMjLAmec39IyEx_6qawtMGysU/edit?usp=sharing"",""สบก!AE42"")"),0)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IFERROR(__xludf.DUMMYFUNCTION("IMPORTRANGE(""https://docs.google.com/spreadsheets/d/1Yj_ptqi66GCucihVvJfMjLAmec39IyEx_6qawtMGysU/edit?usp=sharing"",""สบก!AF42"")"),0)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IFERROR(__xludf.DUMMYFUNCTION("IMPORTRANGE(""https://docs.google.com/spreadsheets/d/1Yj_ptqi66GCucihVvJfMjLAmec39IyEx_6qawtMGysU/edit?usp=sharing"",""สบก!AG42"")"),0)</f>
        <v>0</v>
      </c>
      <c r="M74" s="103"/>
      <c r="N74" s="93">
        <f ca="1">IFERROR(__xludf.DUMMYFUNCTION("IMPORTRANGE(""https://docs.google.com/spreadsheets/d/1Yj_ptqi66GCucihVvJfMjLAmec39IyEx_6qawtMGysU/edit?usp=sharing"",""สบก!AK42"")"),0)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IFERROR(__xludf.DUMMYFUNCTION("IMPORTRANGE(""https://docs.google.com/spreadsheets/d/1XL5vhW3sbDhbH9Cz0tuDiY8C3ctxq1tqvaCgkFb8cCA/edit?usp=sharing"",""นครราชสีมา!J16"")"),0)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IFERROR(__xludf.DUMMYFUNCTION("IMPORTRANGE(""https://docs.google.com/spreadsheets/d/1XL5vhW3sbDhbH9Cz0tuDiY8C3ctxq1tqvaCgkFb8cCA/edit?usp=sharing"",""นครราชสีมา!J17"")"),0)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IFERROR(__xludf.DUMMYFUNCTION("IMPORTRANGE(""https://docs.google.com/spreadsheets/d/1XL5vhW3sbDhbH9Cz0tuDiY8C3ctxq1tqvaCgkFb8cCA/edit?usp=sharing"",""นครราชสีมา!J18"")"),0)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IFERROR(__xludf.DUMMYFUNCTION("IMPORTRANGE(""https://docs.google.com/spreadsheets/d/1XL5vhW3sbDhbH9Cz0tuDiY8C3ctxq1tqvaCgkFb8cCA/edit?usp=sharing"",""นครราชสีมา!J19"")"),0)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IFERROR(__xludf.DUMMYFUNCTION("IMPORTRANGE(""https://docs.google.com/spreadsheets/d/1XL5vhW3sbDhbH9Cz0tuDiY8C3ctxq1tqvaCgkFb8cCA/edit?usp=sharing"",""นครราชสีมา!I20"")"),0)</f>
        <v>0</v>
      </c>
      <c r="J80" s="210">
        <f ca="1">IFERROR(__xludf.DUMMYFUNCTION("IMPORTRANGE(""https://docs.google.com/spreadsheets/d/1XL5vhW3sbDhbH9Cz0tuDiY8C3ctxq1tqvaCgkFb8cCA/edit?usp=sharing"",""นครราชสีมา!J20"")"),0)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IFERROR(__xludf.DUMMYFUNCTION("IMPORTRANGE(""https://docs.google.com/spreadsheets/d/1XL5vhW3sbDhbH9Cz0tuDiY8C3ctxq1tqvaCgkFb8cCA/edit?usp=sharing"",""นครราชสีมา!I21"")"),0)</f>
        <v>0</v>
      </c>
      <c r="J81" s="210">
        <f ca="1">IFERROR(__xludf.DUMMYFUNCTION("IMPORTRANGE(""https://docs.google.com/spreadsheets/d/1XL5vhW3sbDhbH9Cz0tuDiY8C3ctxq1tqvaCgkFb8cCA/edit?usp=sharing"",""นครราชสีมา!J21"")"),0)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IFERROR(__xludf.DUMMYFUNCTION("IMPORTRANGE(""https://docs.google.com/spreadsheets/d/1XL5vhW3sbDhbH9Cz0tuDiY8C3ctxq1tqvaCgkFb8cCA/edit?usp=sharing"",""นครราชสีมา!I22"")"),0)</f>
        <v>0</v>
      </c>
      <c r="J82" s="213">
        <f ca="1">IFERROR(__xludf.DUMMYFUNCTION("IMPORTRANGE(""https://docs.google.com/spreadsheets/d/1XL5vhW3sbDhbH9Cz0tuDiY8C3ctxq1tqvaCgkFb8cCA/edit?usp=sharing"",""นครราชสีมา!J22"")"),0)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IFERROR(__xludf.DUMMYFUNCTION("IMPORTRANGE(""https://docs.google.com/spreadsheets/d/1XL5vhW3sbDhbH9Cz0tuDiY8C3ctxq1tqvaCgkFb8cCA/edit?usp=sharing"",""นครราชสีมา!I23"")"),0)</f>
        <v>0</v>
      </c>
      <c r="J83" s="213">
        <f ca="1">IFERROR(__xludf.DUMMYFUNCTION("IMPORTRANGE(""https://docs.google.com/spreadsheets/d/1XL5vhW3sbDhbH9Cz0tuDiY8C3ctxq1tqvaCgkFb8cCA/edit?usp=sharing"",""นครราชสีมา!J23"")"),0)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IFERROR(__xludf.DUMMYFUNCTION("IMPORTRANGE(""https://docs.google.com/spreadsheets/d/1XL5vhW3sbDhbH9Cz0tuDiY8C3ctxq1tqvaCgkFb8cCA/edit?usp=sharing"",""นครราชสีมา!I24"")"),0)</f>
        <v>0</v>
      </c>
      <c r="J84" s="198">
        <f ca="1">IFERROR(__xludf.DUMMYFUNCTION("IMPORTRANGE(""https://docs.google.com/spreadsheets/d/1XL5vhW3sbDhbH9Cz0tuDiY8C3ctxq1tqvaCgkFb8cCA/edit?usp=sharing"",""นครราชสีมา!J24"")"),0)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IFERROR(__xludf.DUMMYFUNCTION("IMPORTRANGE(""https://docs.google.com/spreadsheets/d/1XL5vhW3sbDhbH9Cz0tuDiY8C3ctxq1tqvaCgkFb8cCA/edit?usp=sharing"",""นครราชสีมา!I25"")"),0)</f>
        <v>0</v>
      </c>
      <c r="J85" s="198">
        <f ca="1">IFERROR(__xludf.DUMMYFUNCTION("IMPORTRANGE(""https://docs.google.com/spreadsheets/d/1XL5vhW3sbDhbH9Cz0tuDiY8C3ctxq1tqvaCgkFb8cCA/edit?usp=sharing"",""นครราชสีมา!J25"")"),0)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IFERROR(__xludf.DUMMYFUNCTION("IMPORTRANGE(""https://docs.google.com/spreadsheets/d/1XL5vhW3sbDhbH9Cz0tuDiY8C3ctxq1tqvaCgkFb8cCA/edit?usp=sharing"",""นครราชสีมา!I26"")"),0)</f>
        <v>0</v>
      </c>
      <c r="J86" s="213">
        <f ca="1">IFERROR(__xludf.DUMMYFUNCTION("IMPORTRANGE(""https://docs.google.com/spreadsheets/d/1XL5vhW3sbDhbH9Cz0tuDiY8C3ctxq1tqvaCgkFb8cCA/edit?usp=sharing"",""นครราชสีมา!J26"")"),0)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IFERROR(__xludf.DUMMYFUNCTION("IMPORTRANGE(""https://docs.google.com/spreadsheets/d/1XL5vhW3sbDhbH9Cz0tuDiY8C3ctxq1tqvaCgkFb8cCA/edit?usp=sharing"",""นครราชสีมา!I27"")"),0)</f>
        <v>0</v>
      </c>
      <c r="J87" s="213">
        <f ca="1">IFERROR(__xludf.DUMMYFUNCTION("IMPORTRANGE(""https://docs.google.com/spreadsheets/d/1XL5vhW3sbDhbH9Cz0tuDiY8C3ctxq1tqvaCgkFb8cCA/edit?usp=sharing"",""นครราชสีมา!J27"")"),0)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IFERROR(__xludf.DUMMYFUNCTION("IMPORTRANGE(""https://docs.google.com/spreadsheets/d/1XL5vhW3sbDhbH9Cz0tuDiY8C3ctxq1tqvaCgkFb8cCA/edit?usp=sharing"",""นครราชสีมา!I28"")"),0)</f>
        <v>0</v>
      </c>
      <c r="J88" s="213">
        <f ca="1">IFERROR(__xludf.DUMMYFUNCTION("IMPORTRANGE(""https://docs.google.com/spreadsheets/d/1XL5vhW3sbDhbH9Cz0tuDiY8C3ctxq1tqvaCgkFb8cCA/edit?usp=sharing"",""นครราชสีมา!J28"")"),0)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IFERROR(__xludf.DUMMYFUNCTION("IMPORTRANGE(""https://docs.google.com/spreadsheets/d/1XL5vhW3sbDhbH9Cz0tuDiY8C3ctxq1tqvaCgkFb8cCA/edit?usp=sharing"",""นครราชสีมา!J29"")"),0)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IFERROR(__xludf.DUMMYFUNCTION("IMPORTRANGE(""https://docs.google.com/spreadsheets/d/1XL5vhW3sbDhbH9Cz0tuDiY8C3ctxq1tqvaCgkFb8cCA/edit?usp=sharing"",""นครราชสีมา!J30"")"),0)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IFERROR(__xludf.DUMMYFUNCTION("IMPORTRANGE(""https://docs.google.com/spreadsheets/d/1XL5vhW3sbDhbH9Cz0tuDiY8C3ctxq1tqvaCgkFb8cCA/edit?usp=sharing"",""นครราชสีมา!I32"")"),6)</f>
        <v>6</v>
      </c>
      <c r="J92" s="148">
        <f ca="1">IFERROR(__xludf.DUMMYFUNCTION("IMPORTRANGE(""https://docs.google.com/spreadsheets/d/1XL5vhW3sbDhbH9Cz0tuDiY8C3ctxq1tqvaCgkFb8cCA/edit?usp=sharing"",""นครราชสีมา!J32"")"),0)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IFERROR(__xludf.DUMMYFUNCTION("IMPORTRANGE(""https://docs.google.com/spreadsheets/d/1XL5vhW3sbDhbH9Cz0tuDiY8C3ctxq1tqvaCgkFb8cCA/edit?usp=sharing"",""นครราชสีมา!I33"")"),2)</f>
        <v>2</v>
      </c>
      <c r="J93" s="148">
        <f ca="1">IFERROR(__xludf.DUMMYFUNCTION("IMPORTRANGE(""https://docs.google.com/spreadsheets/d/1XL5vhW3sbDhbH9Cz0tuDiY8C3ctxq1tqvaCgkFb8cCA/edit?usp=sharing"",""นครราชสีมา!J33"")"),2)</f>
        <v>2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316780</v>
      </c>
      <c r="M94" s="158">
        <f t="shared" ca="1" si="52"/>
        <v>77770</v>
      </c>
      <c r="N94" s="158">
        <f t="shared" ca="1" si="52"/>
        <v>225330</v>
      </c>
      <c r="O94" s="157">
        <f t="shared" ref="O94:O96" ca="1" si="53">IF(L94&gt;0,N94*100/L94,0)</f>
        <v>71.131384557105875</v>
      </c>
      <c r="P94" s="157">
        <f t="shared" ref="P94:P96" ca="1" si="54">IF(M94&gt;0,N94*100/M94,0)</f>
        <v>289.73897389738971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316780</v>
      </c>
      <c r="M96" s="163">
        <f t="shared" ca="1" si="56"/>
        <v>77770</v>
      </c>
      <c r="N96" s="163">
        <f t="shared" ca="1" si="56"/>
        <v>225330</v>
      </c>
      <c r="O96" s="162">
        <f t="shared" ca="1" si="53"/>
        <v>71.131384557105875</v>
      </c>
      <c r="P96" s="162">
        <f t="shared" ca="1" si="54"/>
        <v>289.73897389738971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131980</v>
      </c>
      <c r="M98" s="176">
        <f ca="1">IFERROR(__xludf.DUMMYFUNCTION("IMPORTRANGE(""https://docs.google.com/spreadsheets/d/1Yj_ptqi66GCucihVvJfMjLAmec39IyEx_6qawtMGysU/edit?usp=sharing"",""สบก!AR42"")"),77770)</f>
        <v>77770</v>
      </c>
      <c r="N98" s="177">
        <f ca="1">IFERROR(__xludf.DUMMYFUNCTION("IMPORTRANGE(""https://docs.google.com/spreadsheets/d/1Yj_ptqi66GCucihVvJfMjLAmec39IyEx_6qawtMGysU/edit?usp=sharing"",""สบก!AS42"")"),40530)</f>
        <v>40530</v>
      </c>
      <c r="O98" s="178">
        <f ca="1">IF(L98&gt;0,N98*100/L98,0)</f>
        <v>30.709198363388392</v>
      </c>
      <c r="P98" s="178">
        <f ca="1">IF(M98&gt;0,N98*100/M98,0)</f>
        <v>52.115211521152112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IFERROR(__xludf.DUMMYFUNCTION("IMPORTRANGE(""https://docs.google.com/spreadsheets/d/1Yj_ptqi66GCucihVvJfMjLAmec39IyEx_6qawtMGysU/edit?usp=sharing"",""สบก!AN42"")"),0)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IFERROR(__xludf.DUMMYFUNCTION("IMPORTRANGE(""https://docs.google.com/spreadsheets/d/1Yj_ptqi66GCucihVvJfMjLAmec39IyEx_6qawtMGysU/edit?usp=sharing"",""สบก!AO42"")"),131980)</f>
        <v>131980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IFERROR(__xludf.DUMMYFUNCTION("IMPORTRANGE(""https://docs.google.com/spreadsheets/d/1Yj_ptqi66GCucihVvJfMjLAmec39IyEx_6qawtMGysU/edit?usp=sharing"",""สบก!AP42"")"),184800)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IFERROR(__xludf.DUMMYFUNCTION("IMPORTRANGE(""https://docs.google.com/spreadsheets/d/1Yj_ptqi66GCucihVvJfMjLAmec39IyEx_6qawtMGysU/edit?usp=sharing"",""สบก!AT42"")"),184800)</f>
        <v>184800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IFERROR(__xludf.DUMMYFUNCTION("IMPORTRANGE(""https://docs.google.com/spreadsheets/d/1XL5vhW3sbDhbH9Cz0tuDiY8C3ctxq1tqvaCgkFb8cCA/edit?usp=sharing"",""นครราชสีมา!J39"")"),0)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IFERROR(__xludf.DUMMYFUNCTION("IMPORTRANGE(""https://docs.google.com/spreadsheets/d/1XL5vhW3sbDhbH9Cz0tuDiY8C3ctxq1tqvaCgkFb8cCA/edit?usp=sharing"",""นครราชสีมา!J40"")"),1)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IFERROR(__xludf.DUMMYFUNCTION("IMPORTRANGE(""https://docs.google.com/spreadsheets/d/1XL5vhW3sbDhbH9Cz0tuDiY8C3ctxq1tqvaCgkFb8cCA/edit?usp=sharing"",""นครราชสีมา!J41"")"),1)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IFERROR(__xludf.DUMMYFUNCTION("IMPORTRANGE(""https://docs.google.com/spreadsheets/d/1XL5vhW3sbDhbH9Cz0tuDiY8C3ctxq1tqvaCgkFb8cCA/edit?usp=sharing"",""นครราชสีมา!J42"")"),1)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IFERROR(__xludf.DUMMYFUNCTION("IMPORTRANGE(""https://docs.google.com/spreadsheets/d/1XL5vhW3sbDhbH9Cz0tuDiY8C3ctxq1tqvaCgkFb8cCA/edit?usp=sharing"",""นครราชสีมา!I43"")"),1)</f>
        <v>1</v>
      </c>
      <c r="J108" s="213">
        <f ca="1">IFERROR(__xludf.DUMMYFUNCTION("IMPORTRANGE(""https://docs.google.com/spreadsheets/d/1XL5vhW3sbDhbH9Cz0tuDiY8C3ctxq1tqvaCgkFb8cCA/edit?usp=sharing"",""นครราชสีมา!J43"")"),1)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IFERROR(__xludf.DUMMYFUNCTION("IMPORTRANGE(""https://docs.google.com/spreadsheets/d/1XL5vhW3sbDhbH9Cz0tuDiY8C3ctxq1tqvaCgkFb8cCA/edit?usp=sharing"",""นครราชสีมา!I44"")"),6)</f>
        <v>6</v>
      </c>
      <c r="J109" s="213">
        <f ca="1">IFERROR(__xludf.DUMMYFUNCTION("IMPORTRANGE(""https://docs.google.com/spreadsheets/d/1XL5vhW3sbDhbH9Cz0tuDiY8C3ctxq1tqvaCgkFb8cCA/edit?usp=sharing"",""นครราชสีมา!J44"")"),0)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IFERROR(__xludf.DUMMYFUNCTION("IMPORTRANGE(""https://docs.google.com/spreadsheets/d/1XL5vhW3sbDhbH9Cz0tuDiY8C3ctxq1tqvaCgkFb8cCA/edit?usp=sharing"",""นครราชสีมา!I45"")"),6)</f>
        <v>6</v>
      </c>
      <c r="J110" s="213">
        <f ca="1">IFERROR(__xludf.DUMMYFUNCTION("IMPORTRANGE(""https://docs.google.com/spreadsheets/d/1XL5vhW3sbDhbH9Cz0tuDiY8C3ctxq1tqvaCgkFb8cCA/edit?usp=sharing"",""นครราชสีมา!J45"")"),6)</f>
        <v>6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IFERROR(__xludf.DUMMYFUNCTION("IMPORTRANGE(""https://docs.google.com/spreadsheets/d/1XL5vhW3sbDhbH9Cz0tuDiY8C3ctxq1tqvaCgkFb8cCA/edit?usp=sharing"",""นครราชสีมา!I46"")"),6)</f>
        <v>6</v>
      </c>
      <c r="J111" s="213">
        <f ca="1">IFERROR(__xludf.DUMMYFUNCTION("IMPORTRANGE(""https://docs.google.com/spreadsheets/d/1XL5vhW3sbDhbH9Cz0tuDiY8C3ctxq1tqvaCgkFb8cCA/edit?usp=sharing"",""นครราชสีมา!J46"")"),0)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IFERROR(__xludf.DUMMYFUNCTION("IMPORTRANGE(""https://docs.google.com/spreadsheets/d/1XL5vhW3sbDhbH9Cz0tuDiY8C3ctxq1tqvaCgkFb8cCA/edit?usp=sharing"",""นครราชสีมา!I47"")"),6)</f>
        <v>6</v>
      </c>
      <c r="J112" s="213">
        <f ca="1">IFERROR(__xludf.DUMMYFUNCTION("IMPORTRANGE(""https://docs.google.com/spreadsheets/d/1XL5vhW3sbDhbH9Cz0tuDiY8C3ctxq1tqvaCgkFb8cCA/edit?usp=sharing"",""นครราชสีมา!J47"")"),0)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IFERROR(__xludf.DUMMYFUNCTION("IMPORTRANGE(""https://docs.google.com/spreadsheets/d/1XL5vhW3sbDhbH9Cz0tuDiY8C3ctxq1tqvaCgkFb8cCA/edit?usp=sharing"",""นครราชสีมา!I48"")"),2)</f>
        <v>2</v>
      </c>
      <c r="J113" s="213">
        <f ca="1">IFERROR(__xludf.DUMMYFUNCTION("IMPORTRANGE(""https://docs.google.com/spreadsheets/d/1XL5vhW3sbDhbH9Cz0tuDiY8C3ctxq1tqvaCgkFb8cCA/edit?usp=sharing"",""นครราชสีมา!J48"")"),2)</f>
        <v>2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IFERROR(__xludf.DUMMYFUNCTION("IMPORTRANGE(""https://docs.google.com/spreadsheets/d/1XL5vhW3sbDhbH9Cz0tuDiY8C3ctxq1tqvaCgkFb8cCA/edit?usp=sharing"",""นครราชสีมา!J49"")"),0)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IFERROR(__xludf.DUMMYFUNCTION("IMPORTRANGE(""https://docs.google.com/spreadsheets/d/1XL5vhW3sbDhbH9Cz0tuDiY8C3ctxq1tqvaCgkFb8cCA/edit?usp=sharing"",""นครราชสีมา!J50"")"),0)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IFERROR(__xludf.DUMMYFUNCTION("IMPORTRANGE(""https://docs.google.com/spreadsheets/d/1XL5vhW3sbDhbH9Cz0tuDiY8C3ctxq1tqvaCgkFb8cCA/edit?usp=sharing"",""นครราชสีมา!I52"")"),0)</f>
        <v>0</v>
      </c>
      <c r="J117" s="148">
        <f ca="1">IFERROR(__xludf.DUMMYFUNCTION("IMPORTRANGE(""https://docs.google.com/spreadsheets/d/1XL5vhW3sbDhbH9Cz0tuDiY8C3ctxq1tqvaCgkFb8cCA/edit?usp=sharing"",""นครราชสีมา!J52"")"),0)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IFERROR(__xludf.DUMMYFUNCTION("IMPORTRANGE(""https://docs.google.com/spreadsheets/d/1Yj_ptqi66GCucihVvJfMjLAmec39IyEx_6qawtMGysU/edit?usp=sharing"",""สบก!BA42"")"),0)</f>
        <v>0</v>
      </c>
      <c r="N122" s="177">
        <f ca="1">IFERROR(__xludf.DUMMYFUNCTION("IMPORTRANGE(""https://docs.google.com/spreadsheets/d/1Yj_ptqi66GCucihVvJfMjLAmec39IyEx_6qawtMGysU/edit?usp=sharing"",""สบก!BB42"")"),0)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IFERROR(__xludf.DUMMYFUNCTION("IMPORTRANGE(""https://docs.google.com/spreadsheets/d/1Yj_ptqi66GCucihVvJfMjLAmec39IyEx_6qawtMGysU/edit?usp=sharing"",""สบก!AW42"")"),0)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IFERROR(__xludf.DUMMYFUNCTION("IMPORTRANGE(""https://docs.google.com/spreadsheets/d/1Yj_ptqi66GCucihVvJfMjLAmec39IyEx_6qawtMGysU/edit?usp=sharing"",""สบก!AX42"")"),0)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IFERROR(__xludf.DUMMYFUNCTION("IMPORTRANGE(""https://docs.google.com/spreadsheets/d/1Yj_ptqi66GCucihVvJfMjLAmec39IyEx_6qawtMGysU/edit?usp=sharing"",""สบก!AY42"")"),0)</f>
        <v>0</v>
      </c>
      <c r="M126" s="103"/>
      <c r="N126" s="93">
        <f ca="1">IFERROR(__xludf.DUMMYFUNCTION("IMPORTRANGE(""https://docs.google.com/spreadsheets/d/1Yj_ptqi66GCucihVvJfMjLAmec39IyEx_6qawtMGysU/edit?usp=sharing"",""สบก!BC42"")"),0)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IFERROR(__xludf.DUMMYFUNCTION("IMPORTRANGE(""https://docs.google.com/spreadsheets/d/1XL5vhW3sbDhbH9Cz0tuDiY8C3ctxq1tqvaCgkFb8cCA/edit?usp=sharing"",""นครราชสีมา!J58"")"),0)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IFERROR(__xludf.DUMMYFUNCTION("IMPORTRANGE(""https://docs.google.com/spreadsheets/d/1XL5vhW3sbDhbH9Cz0tuDiY8C3ctxq1tqvaCgkFb8cCA/edit?usp=sharing"",""นครราชสีมา!J59"")"),0)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IFERROR(__xludf.DUMMYFUNCTION("IMPORTRANGE(""https://docs.google.com/spreadsheets/d/1XL5vhW3sbDhbH9Cz0tuDiY8C3ctxq1tqvaCgkFb8cCA/edit?usp=sharing"",""นครราชสีมา!J60"")"),0)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IFERROR(__xludf.DUMMYFUNCTION("IMPORTRANGE(""https://docs.google.com/spreadsheets/d/1XL5vhW3sbDhbH9Cz0tuDiY8C3ctxq1tqvaCgkFb8cCA/edit?usp=sharing"",""นครราชสีมา!J61"")"),0)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IFERROR(__xludf.DUMMYFUNCTION("IMPORTRANGE(""https://docs.google.com/spreadsheets/d/1XL5vhW3sbDhbH9Cz0tuDiY8C3ctxq1tqvaCgkFb8cCA/edit?usp=sharing"",""นครราชสีมา!I62"")"),0)</f>
        <v>0</v>
      </c>
      <c r="J132" s="213">
        <f ca="1">IFERROR(__xludf.DUMMYFUNCTION("IMPORTRANGE(""https://docs.google.com/spreadsheets/d/1XL5vhW3sbDhbH9Cz0tuDiY8C3ctxq1tqvaCgkFb8cCA/edit?usp=sharing"",""นครราชสีมา!J62"")"),0)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IFERROR(__xludf.DUMMYFUNCTION("IMPORTRANGE(""https://docs.google.com/spreadsheets/d/1XL5vhW3sbDhbH9Cz0tuDiY8C3ctxq1tqvaCgkFb8cCA/edit?usp=sharing"",""นครราชสีมา!I63"")"),0)</f>
        <v>0</v>
      </c>
      <c r="J133" s="213">
        <f ca="1">IFERROR(__xludf.DUMMYFUNCTION("IMPORTRANGE(""https://docs.google.com/spreadsheets/d/1XL5vhW3sbDhbH9Cz0tuDiY8C3ctxq1tqvaCgkFb8cCA/edit?usp=sharing"",""นครราชสีมา!J63"")"),0)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IFERROR(__xludf.DUMMYFUNCTION("IMPORTRANGE(""https://docs.google.com/spreadsheets/d/1XL5vhW3sbDhbH9Cz0tuDiY8C3ctxq1tqvaCgkFb8cCA/edit?usp=sharing"",""นครราชสีมา!J64"")"),0)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IFERROR(__xludf.DUMMYFUNCTION("IMPORTRANGE(""https://docs.google.com/spreadsheets/d/1XL5vhW3sbDhbH9Cz0tuDiY8C3ctxq1tqvaCgkFb8cCA/edit?usp=sharing"",""นครราชสีมา!J65"")"),0)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IFERROR(__xludf.DUMMYFUNCTION("IMPORTRANGE(""https://docs.google.com/spreadsheets/d/1XL5vhW3sbDhbH9Cz0tuDiY8C3ctxq1tqvaCgkFb8cCA/edit?usp=sharing"",""นครราชสีมา!I68"")"),15)</f>
        <v>15</v>
      </c>
      <c r="J138" s="276">
        <f ca="1">IFERROR(__xludf.DUMMYFUNCTION("IMPORTRANGE(""https://docs.google.com/spreadsheets/d/1XL5vhW3sbDhbH9Cz0tuDiY8C3ctxq1tqvaCgkFb8cCA/edit?usp=sharing"",""นครราชสีมา!J68"")"),0)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589600</v>
      </c>
      <c r="M140" s="158">
        <f t="shared" ca="1" si="64"/>
        <v>323550</v>
      </c>
      <c r="N140" s="158">
        <f t="shared" ca="1" si="64"/>
        <v>212083</v>
      </c>
      <c r="O140" s="157">
        <f t="shared" ref="O140:O142" ca="1" si="65">IF(L140&gt;0,N140*100/L140,0)</f>
        <v>35.970658073270016</v>
      </c>
      <c r="P140" s="157">
        <f t="shared" ref="P140:P142" ca="1" si="66">IF(M140&gt;0,N140*100/M140,0)</f>
        <v>65.548755988255294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589600</v>
      </c>
      <c r="M142" s="163">
        <f t="shared" ca="1" si="68"/>
        <v>323550</v>
      </c>
      <c r="N142" s="163">
        <f t="shared" ca="1" si="68"/>
        <v>212083</v>
      </c>
      <c r="O142" s="162">
        <f t="shared" ca="1" si="65"/>
        <v>35.970658073270016</v>
      </c>
      <c r="P142" s="162">
        <f t="shared" ca="1" si="66"/>
        <v>65.548755988255294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589600</v>
      </c>
      <c r="M144" s="176">
        <f ca="1">IFERROR(__xludf.DUMMYFUNCTION("IMPORTRANGE(""https://docs.google.com/spreadsheets/d/1Yj_ptqi66GCucihVvJfMjLAmec39IyEx_6qawtMGysU/edit?usp=sharing"",""สบก!BJ42"")"),323550)</f>
        <v>323550</v>
      </c>
      <c r="N144" s="177">
        <f ca="1">IFERROR(__xludf.DUMMYFUNCTION("IMPORTRANGE(""https://docs.google.com/spreadsheets/d/1Yj_ptqi66GCucihVvJfMjLAmec39IyEx_6qawtMGysU/edit?usp=sharing"",""สบก!BK42"")"),212083)</f>
        <v>212083</v>
      </c>
      <c r="O144" s="178">
        <f ca="1">IF(L144&gt;0,N144*100/L144,0)</f>
        <v>35.970658073270016</v>
      </c>
      <c r="P144" s="178">
        <f ca="1">IF(M144&gt;0,N144*100/M144,0)</f>
        <v>65.548755988255294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IFERROR(__xludf.DUMMYFUNCTION("IMPORTRANGE(""https://docs.google.com/spreadsheets/d/1Yj_ptqi66GCucihVvJfMjLAmec39IyEx_6qawtMGysU/edit?usp=sharing"",""สบก!BF42"")"),469600)</f>
        <v>469600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IFERROR(__xludf.DUMMYFUNCTION("IMPORTRANGE(""https://docs.google.com/spreadsheets/d/1Yj_ptqi66GCucihVvJfMjLAmec39IyEx_6qawtMGysU/edit?usp=sharing"",""สบก!BG42"")"),120000)</f>
        <v>120000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IFERROR(__xludf.DUMMYFUNCTION("IMPORTRANGE(""https://docs.google.com/spreadsheets/d/1Yj_ptqi66GCucihVvJfMjLAmec39IyEx_6qawtMGysU/edit?usp=sharing"",""สบก!BH42"")"),0)</f>
        <v>0</v>
      </c>
      <c r="M148" s="103"/>
      <c r="N148" s="93">
        <f ca="1">IFERROR(__xludf.DUMMYFUNCTION("IMPORTRANGE(""https://docs.google.com/spreadsheets/d/1Yj_ptqi66GCucihVvJfMjLAmec39IyEx_6qawtMGysU/edit?usp=sharing"",""สบก!BL42"")"),0)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IFERROR(__xludf.DUMMYFUNCTION("IMPORTRANGE(""https://docs.google.com/spreadsheets/d/1XL5vhW3sbDhbH9Cz0tuDiY8C3ctxq1tqvaCgkFb8cCA/edit?usp=sharing"",""นครราชสีมา!I74"")"),4)</f>
        <v>4</v>
      </c>
      <c r="J149" s="284">
        <f ca="1">IFERROR(__xludf.DUMMYFUNCTION("IMPORTRANGE(""https://docs.google.com/spreadsheets/d/1XL5vhW3sbDhbH9Cz0tuDiY8C3ctxq1tqvaCgkFb8cCA/edit?usp=sharing"",""นครราชสีมา!J74"")"),1)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IFERROR(__xludf.DUMMYFUNCTION("IMPORTRANGE(""https://docs.google.com/spreadsheets/d/1XL5vhW3sbDhbH9Cz0tuDiY8C3ctxq1tqvaCgkFb8cCA/edit?usp=sharing"",""นครราชสีมา!J79"")"),0)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IFERROR(__xludf.DUMMYFUNCTION("IMPORTRANGE(""https://docs.google.com/spreadsheets/d/1XL5vhW3sbDhbH9Cz0tuDiY8C3ctxq1tqvaCgkFb8cCA/edit?usp=sharing"",""นครราชสีมา!J80"")"),1)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IFERROR(__xludf.DUMMYFUNCTION("IMPORTRANGE(""https://docs.google.com/spreadsheets/d/1XL5vhW3sbDhbH9Cz0tuDiY8C3ctxq1tqvaCgkFb8cCA/edit?usp=sharing"",""นครราชสีมา!J81"")"),1)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IFERROR(__xludf.DUMMYFUNCTION("IMPORTRANGE(""https://docs.google.com/spreadsheets/d/1XL5vhW3sbDhbH9Cz0tuDiY8C3ctxq1tqvaCgkFb8cCA/edit?usp=sharing"",""นครราชสีมา!J82"")"),1)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IFERROR(__xludf.DUMMYFUNCTION("IMPORTRANGE(""https://docs.google.com/spreadsheets/d/1XL5vhW3sbDhbH9Cz0tuDiY8C3ctxq1tqvaCgkFb8cCA/edit?usp=sharing"",""นครราชสีมา!I83"")"),4)</f>
        <v>4</v>
      </c>
      <c r="J158" s="198">
        <f ca="1">IFERROR(__xludf.DUMMYFUNCTION("IMPORTRANGE(""https://docs.google.com/spreadsheets/d/1XL5vhW3sbDhbH9Cz0tuDiY8C3ctxq1tqvaCgkFb8cCA/edit?usp=sharing"",""นครราชสีมา!J83"")"),1)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IFERROR(__xludf.DUMMYFUNCTION("IMPORTRANGE(""https://docs.google.com/spreadsheets/d/1XL5vhW3sbDhbH9Cz0tuDiY8C3ctxq1tqvaCgkFb8cCA/edit?usp=sharing"",""นครราชสีมา!J84"")"),85)</f>
        <v>85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IFERROR(__xludf.DUMMYFUNCTION("IMPORTRANGE(""https://docs.google.com/spreadsheets/d/1XL5vhW3sbDhbH9Cz0tuDiY8C3ctxq1tqvaCgkFb8cCA/edit?usp=sharing"",""นครราชสีมา!J85"")"),85)</f>
        <v>85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IFERROR(__xludf.DUMMYFUNCTION("IMPORTRANGE(""https://docs.google.com/spreadsheets/d/1XL5vhW3sbDhbH9Cz0tuDiY8C3ctxq1tqvaCgkFb8cCA/edit?usp=sharing"",""นครราชสีมา!J86"")"),0)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IFERROR(__xludf.DUMMYFUNCTION("IMPORTRANGE(""https://docs.google.com/spreadsheets/d/1XL5vhW3sbDhbH9Cz0tuDiY8C3ctxq1tqvaCgkFb8cCA/edit?usp=sharing"",""นครราชสีมา!J87"")"),0)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IFERROR(__xludf.DUMMYFUNCTION("IMPORTRANGE(""https://docs.google.com/spreadsheets/d/1XL5vhW3sbDhbH9Cz0tuDiY8C3ctxq1tqvaCgkFb8cCA/edit?usp=sharing"",""นครราชสีมา!J88"")"),0)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IFERROR(__xludf.DUMMYFUNCTION("IMPORTRANGE(""https://docs.google.com/spreadsheets/d/1XL5vhW3sbDhbH9Cz0tuDiY8C3ctxq1tqvaCgkFb8cCA/edit?usp=sharing"",""นครราชสีมา!I89"")"),5)</f>
        <v>5</v>
      </c>
      <c r="J164" s="292">
        <f ca="1">IFERROR(__xludf.DUMMYFUNCTION("IMPORTRANGE(""https://docs.google.com/spreadsheets/d/1XL5vhW3sbDhbH9Cz0tuDiY8C3ctxq1tqvaCgkFb8cCA/edit?usp=sharing"",""นครราชสีมา!J89"")"),5)</f>
        <v>5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IFERROR(__xludf.DUMMYFUNCTION("IMPORTRANGE(""https://docs.google.com/spreadsheets/d/1XL5vhW3sbDhbH9Cz0tuDiY8C3ctxq1tqvaCgkFb8cCA/edit?usp=sharing"",""นครราชสีมา!J94"")"),0)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IFERROR(__xludf.DUMMYFUNCTION("IMPORTRANGE(""https://docs.google.com/spreadsheets/d/1XL5vhW3sbDhbH9Cz0tuDiY8C3ctxq1tqvaCgkFb8cCA/edit?usp=sharing"",""นครราชสีมา!J95"")"),1)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IFERROR(__xludf.DUMMYFUNCTION("IMPORTRANGE(""https://docs.google.com/spreadsheets/d/1XL5vhW3sbDhbH9Cz0tuDiY8C3ctxq1tqvaCgkFb8cCA/edit?usp=sharing"",""นครราชสีมา!J96"")"),1)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IFERROR(__xludf.DUMMYFUNCTION("IMPORTRANGE(""https://docs.google.com/spreadsheets/d/1XL5vhW3sbDhbH9Cz0tuDiY8C3ctxq1tqvaCgkFb8cCA/edit?usp=sharing"",""นครราชสีมา!J97"")"),1)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IFERROR(__xludf.DUMMYFUNCTION("IMPORTRANGE(""https://docs.google.com/spreadsheets/d/1XL5vhW3sbDhbH9Cz0tuDiY8C3ctxq1tqvaCgkFb8cCA/edit?usp=sharing"",""นครราชสีมา!I98"")"),5)</f>
        <v>5</v>
      </c>
      <c r="J173" s="198">
        <f ca="1">IFERROR(__xludf.DUMMYFUNCTION("IMPORTRANGE(""https://docs.google.com/spreadsheets/d/1XL5vhW3sbDhbH9Cz0tuDiY8C3ctxq1tqvaCgkFb8cCA/edit?usp=sharing"",""นครราชสีมา!J98"")"),5)</f>
        <v>5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IFERROR(__xludf.DUMMYFUNCTION("IMPORTRANGE(""https://docs.google.com/spreadsheets/d/1XL5vhW3sbDhbH9Cz0tuDiY8C3ctxq1tqvaCgkFb8cCA/edit?usp=sharing"",""นครราชสีมา!J99"")"),1)</f>
        <v>1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IFERROR(__xludf.DUMMYFUNCTION("IMPORTRANGE(""https://docs.google.com/spreadsheets/d/1XL5vhW3sbDhbH9Cz0tuDiY8C3ctxq1tqvaCgkFb8cCA/edit?usp=sharing"",""นครราชสีมา!J100"")"),0)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IFERROR(__xludf.DUMMYFUNCTION("IMPORTRANGE(""https://docs.google.com/spreadsheets/d/1XL5vhW3sbDhbH9Cz0tuDiY8C3ctxq1tqvaCgkFb8cCA/edit?usp=sharing"",""นครราชสีมา!I101"")"),0)</f>
        <v>0</v>
      </c>
      <c r="J176" s="292">
        <f ca="1">IFERROR(__xludf.DUMMYFUNCTION("IMPORTRANGE(""https://docs.google.com/spreadsheets/d/1XL5vhW3sbDhbH9Cz0tuDiY8C3ctxq1tqvaCgkFb8cCA/edit?usp=sharing"",""นครราชสีมา!J101"")"),0)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IFERROR(__xludf.DUMMYFUNCTION("IMPORTRANGE(""https://docs.google.com/spreadsheets/d/1XL5vhW3sbDhbH9Cz0tuDiY8C3ctxq1tqvaCgkFb8cCA/edit?usp=sharing"",""นครราชสีมา!J106"")"),0)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IFERROR(__xludf.DUMMYFUNCTION("IMPORTRANGE(""https://docs.google.com/spreadsheets/d/1XL5vhW3sbDhbH9Cz0tuDiY8C3ctxq1tqvaCgkFb8cCA/edit?usp=sharing"",""นครราชสีมา!J107"")"),0)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IFERROR(__xludf.DUMMYFUNCTION("IMPORTRANGE(""https://docs.google.com/spreadsheets/d/1XL5vhW3sbDhbH9Cz0tuDiY8C3ctxq1tqvaCgkFb8cCA/edit?usp=sharing"",""นครราชสีมา!J108"")"),0)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IFERROR(__xludf.DUMMYFUNCTION("IMPORTRANGE(""https://docs.google.com/spreadsheets/d/1XL5vhW3sbDhbH9Cz0tuDiY8C3ctxq1tqvaCgkFb8cCA/edit?usp=sharing"",""นครราชสีมา!J109"")"),0)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IFERROR(__xludf.DUMMYFUNCTION("IMPORTRANGE(""https://docs.google.com/spreadsheets/d/1XL5vhW3sbDhbH9Cz0tuDiY8C3ctxq1tqvaCgkFb8cCA/edit?usp=sharing"",""นครราชสีมา!I110"")"),0)</f>
        <v>0</v>
      </c>
      <c r="J185" s="213">
        <f ca="1">IFERROR(__xludf.DUMMYFUNCTION("IMPORTRANGE(""https://docs.google.com/spreadsheets/d/1XL5vhW3sbDhbH9Cz0tuDiY8C3ctxq1tqvaCgkFb8cCA/edit?usp=sharing"",""นครราชสีมา!J110"")"),0)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IFERROR(__xludf.DUMMYFUNCTION("IMPORTRANGE(""https://docs.google.com/spreadsheets/d/1XL5vhW3sbDhbH9Cz0tuDiY8C3ctxq1tqvaCgkFb8cCA/edit?usp=sharing"",""นครราชสีมา!I111"")"),0)</f>
        <v>0</v>
      </c>
      <c r="J186" s="213">
        <f ca="1">IFERROR(__xludf.DUMMYFUNCTION("IMPORTRANGE(""https://docs.google.com/spreadsheets/d/1XL5vhW3sbDhbH9Cz0tuDiY8C3ctxq1tqvaCgkFb8cCA/edit?usp=sharing"",""นครราชสีมา!J111"")"),0)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IFERROR(__xludf.DUMMYFUNCTION("IMPORTRANGE(""https://docs.google.com/spreadsheets/d/1XL5vhW3sbDhbH9Cz0tuDiY8C3ctxq1tqvaCgkFb8cCA/edit?usp=sharing"",""นครราชสีมา!J112"")"),0)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IFERROR(__xludf.DUMMYFUNCTION("IMPORTRANGE(""https://docs.google.com/spreadsheets/d/1XL5vhW3sbDhbH9Cz0tuDiY8C3ctxq1tqvaCgkFb8cCA/edit?usp=sharing"",""นครราชสีมา!J113"")"),0)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IFERROR(__xludf.DUMMYFUNCTION("IMPORTRANGE(""https://docs.google.com/spreadsheets/d/1XL5vhW3sbDhbH9Cz0tuDiY8C3ctxq1tqvaCgkFb8cCA/edit?usp=sharing"",""นครราชสีมา!I114"")"),70000)</f>
        <v>70000</v>
      </c>
      <c r="J189" s="292">
        <f ca="1">IFERROR(__xludf.DUMMYFUNCTION("IMPORTRANGE(""https://docs.google.com/spreadsheets/d/1XL5vhW3sbDhbH9Cz0tuDiY8C3ctxq1tqvaCgkFb8cCA/edit?usp=sharing"",""นครราชสีมา!J114"")"),0)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IFERROR(__xludf.DUMMYFUNCTION("IMPORTRANGE(""https://docs.google.com/spreadsheets/d/1XL5vhW3sbDhbH9Cz0tuDiY8C3ctxq1tqvaCgkFb8cCA/edit?usp=sharing"",""นครราชสีมา!J119"")"),0)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IFERROR(__xludf.DUMMYFUNCTION("IMPORTRANGE(""https://docs.google.com/spreadsheets/d/1XL5vhW3sbDhbH9Cz0tuDiY8C3ctxq1tqvaCgkFb8cCA/edit?usp=sharing"",""นครราชสีมา!J120"")"),1)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IFERROR(__xludf.DUMMYFUNCTION("IMPORTRANGE(""https://docs.google.com/spreadsheets/d/1XL5vhW3sbDhbH9Cz0tuDiY8C3ctxq1tqvaCgkFb8cCA/edit?usp=sharing"",""นครราชสีมา!J121"")"),1)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IFERROR(__xludf.DUMMYFUNCTION("IMPORTRANGE(""https://docs.google.com/spreadsheets/d/1XL5vhW3sbDhbH9Cz0tuDiY8C3ctxq1tqvaCgkFb8cCA/edit?usp=sharing"",""นครราชสีมา!J122"")"),1)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IFERROR(__xludf.DUMMYFUNCTION("IMPORTRANGE(""https://docs.google.com/spreadsheets/d/1XL5vhW3sbDhbH9Cz0tuDiY8C3ctxq1tqvaCgkFb8cCA/edit?usp=sharing"",""นครราชสีมา!I124"")"),70000)</f>
        <v>70000</v>
      </c>
      <c r="J199" s="198">
        <f ca="1">IFERROR(__xludf.DUMMYFUNCTION("IMPORTRANGE(""https://docs.google.com/spreadsheets/d/1XL5vhW3sbDhbH9Cz0tuDiY8C3ctxq1tqvaCgkFb8cCA/edit?usp=sharing"",""นครราชสีมา!J124"")"),0)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IFERROR(__xludf.DUMMYFUNCTION("IMPORTRANGE(""https://docs.google.com/spreadsheets/d/1XL5vhW3sbDhbH9Cz0tuDiY8C3ctxq1tqvaCgkFb8cCA/edit?usp=sharing"",""นครราชสีมา!I125"")"),70000)</f>
        <v>70000</v>
      </c>
      <c r="J200" s="198">
        <f ca="1">IFERROR(__xludf.DUMMYFUNCTION("IMPORTRANGE(""https://docs.google.com/spreadsheets/d/1XL5vhW3sbDhbH9Cz0tuDiY8C3ctxq1tqvaCgkFb8cCA/edit?usp=sharing"",""นครราชสีมา!J125"")"),0)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IFERROR(__xludf.DUMMYFUNCTION("IMPORTRANGE(""https://docs.google.com/spreadsheets/d/1XL5vhW3sbDhbH9Cz0tuDiY8C3ctxq1tqvaCgkFb8cCA/edit?usp=sharing"",""นครราชสีมา!I126"")"),15)</f>
        <v>15</v>
      </c>
      <c r="J201" s="198">
        <f ca="1">IFERROR(__xludf.DUMMYFUNCTION("IMPORTRANGE(""https://docs.google.com/spreadsheets/d/1XL5vhW3sbDhbH9Cz0tuDiY8C3ctxq1tqvaCgkFb8cCA/edit?usp=sharing"",""นครราชสีมา!J126"")"),0)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IFERROR(__xludf.DUMMYFUNCTION("IMPORTRANGE(""https://docs.google.com/spreadsheets/d/1XL5vhW3sbDhbH9Cz0tuDiY8C3ctxq1tqvaCgkFb8cCA/edit?usp=sharing"",""นครราชสีมา!J127"")"),0)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IFERROR(__xludf.DUMMYFUNCTION("IMPORTRANGE(""https://docs.google.com/spreadsheets/d/1XL5vhW3sbDhbH9Cz0tuDiY8C3ctxq1tqvaCgkFb8cCA/edit?usp=sharing"",""นครราชสีมา!J128"")"),0)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IFERROR(__xludf.DUMMYFUNCTION("IMPORTRANGE(""https://docs.google.com/spreadsheets/d/1XL5vhW3sbDhbH9Cz0tuDiY8C3ctxq1tqvaCgkFb8cCA/edit?usp=sharing"",""นครราชสีมา!I129"")"),0)</f>
        <v>0</v>
      </c>
      <c r="J204" s="292">
        <f ca="1">IFERROR(__xludf.DUMMYFUNCTION("IMPORTRANGE(""https://docs.google.com/spreadsheets/d/1XL5vhW3sbDhbH9Cz0tuDiY8C3ctxq1tqvaCgkFb8cCA/edit?usp=sharing"",""นครราชสีมา!J129"")"),0)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IFERROR(__xludf.DUMMYFUNCTION("IMPORTRANGE(""https://docs.google.com/spreadsheets/d/1XL5vhW3sbDhbH9Cz0tuDiY8C3ctxq1tqvaCgkFb8cCA/edit?usp=sharing"",""นครราชสีมา!J134"")"),0)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IFERROR(__xludf.DUMMYFUNCTION("IMPORTRANGE(""https://docs.google.com/spreadsheets/d/1XL5vhW3sbDhbH9Cz0tuDiY8C3ctxq1tqvaCgkFb8cCA/edit?usp=sharing"",""นครราชสีมา!J135"")"),0)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IFERROR(__xludf.DUMMYFUNCTION("IMPORTRANGE(""https://docs.google.com/spreadsheets/d/1XL5vhW3sbDhbH9Cz0tuDiY8C3ctxq1tqvaCgkFb8cCA/edit?usp=sharing"",""นครราชสีมา!J136"")"),0)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IFERROR(__xludf.DUMMYFUNCTION("IMPORTRANGE(""https://docs.google.com/spreadsheets/d/1XL5vhW3sbDhbH9Cz0tuDiY8C3ctxq1tqvaCgkFb8cCA/edit?usp=sharing"",""นครราชสีมา!J137"")"),0)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IFERROR(__xludf.DUMMYFUNCTION("IMPORTRANGE(""https://docs.google.com/spreadsheets/d/1XL5vhW3sbDhbH9Cz0tuDiY8C3ctxq1tqvaCgkFb8cCA/edit?usp=sharing"",""นครราชสีมา!I138"")"),0)</f>
        <v>0</v>
      </c>
      <c r="J213" s="213">
        <f ca="1">IFERROR(__xludf.DUMMYFUNCTION("IMPORTRANGE(""https://docs.google.com/spreadsheets/d/1XL5vhW3sbDhbH9Cz0tuDiY8C3ctxq1tqvaCgkFb8cCA/edit?usp=sharing"",""นครราชสีมา!J138"")"),0)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IFERROR(__xludf.DUMMYFUNCTION("IMPORTRANGE(""https://docs.google.com/spreadsheets/d/1XL5vhW3sbDhbH9Cz0tuDiY8C3ctxq1tqvaCgkFb8cCA/edit?usp=sharing"",""นครราชสีมา!I140"")"),0)</f>
        <v>0</v>
      </c>
      <c r="J215" s="213">
        <f ca="1">IFERROR(__xludf.DUMMYFUNCTION("IMPORTRANGE(""https://docs.google.com/spreadsheets/d/1XL5vhW3sbDhbH9Cz0tuDiY8C3ctxq1tqvaCgkFb8cCA/edit?usp=sharing"",""นครราชสีมา!J140"")"),0)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IFERROR(__xludf.DUMMYFUNCTION("IMPORTRANGE(""https://docs.google.com/spreadsheets/d/1XL5vhW3sbDhbH9Cz0tuDiY8C3ctxq1tqvaCgkFb8cCA/edit?usp=sharing"",""นครราชสีมา!I141"")"),0)</f>
        <v>0</v>
      </c>
      <c r="J216" s="213">
        <f ca="1">IFERROR(__xludf.DUMMYFUNCTION("IMPORTRANGE(""https://docs.google.com/spreadsheets/d/1XL5vhW3sbDhbH9Cz0tuDiY8C3ctxq1tqvaCgkFb8cCA/edit?usp=sharing"",""นครราชสีมา!J141"")"),0)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IFERROR(__xludf.DUMMYFUNCTION("IMPORTRANGE(""https://docs.google.com/spreadsheets/d/1XL5vhW3sbDhbH9Cz0tuDiY8C3ctxq1tqvaCgkFb8cCA/edit?usp=sharing"",""นครราชสีมา!J142"")"),0)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IFERROR(__xludf.DUMMYFUNCTION("IMPORTRANGE(""https://docs.google.com/spreadsheets/d/1XL5vhW3sbDhbH9Cz0tuDiY8C3ctxq1tqvaCgkFb8cCA/edit?usp=sharing"",""นครราชสีมา!J143"")"),0)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IFERROR(__xludf.DUMMYFUNCTION("IMPORTRANGE(""https://docs.google.com/spreadsheets/d/1XL5vhW3sbDhbH9Cz0tuDiY8C3ctxq1tqvaCgkFb8cCA/edit?usp=sharing"",""นครราชสีมา!I144"")"),15)</f>
        <v>15</v>
      </c>
      <c r="J219" s="276">
        <f ca="1">IFERROR(__xludf.DUMMYFUNCTION("IMPORTRANGE(""https://docs.google.com/spreadsheets/d/1XL5vhW3sbDhbH9Cz0tuDiY8C3ctxq1tqvaCgkFb8cCA/edit?usp=sharing"",""นครราชสีมา!J144"")"),15)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IFERROR(__xludf.DUMMYFUNCTION("IMPORTRANGE(""https://docs.google.com/spreadsheets/d/1Yj_ptqi66GCucihVvJfMjLAmec39IyEx_6qawtMGysU/edit?usp=sharing"",""สบก!BS42"")"),21125)</f>
        <v>21125</v>
      </c>
      <c r="N224" s="177">
        <f ca="1">IFERROR(__xludf.DUMMYFUNCTION("IMPORTRANGE(""https://docs.google.com/spreadsheets/d/1Yj_ptqi66GCucihVvJfMjLAmec39IyEx_6qawtMGysU/edit?usp=sharing"",""สบก!BT42"")"),21125)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IFERROR(__xludf.DUMMYFUNCTION("IMPORTRANGE(""https://docs.google.com/spreadsheets/d/1Yj_ptqi66GCucihVvJfMjLAmec39IyEx_6qawtMGysU/edit?usp=sharing"",""สบก!BO42"")"),0)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IFERROR(__xludf.DUMMYFUNCTION("IMPORTRANGE(""https://docs.google.com/spreadsheets/d/1Yj_ptqi66GCucihVvJfMjLAmec39IyEx_6qawtMGysU/edit?usp=sharing"",""สบก!BP42"")"),21125)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IFERROR(__xludf.DUMMYFUNCTION("IMPORTRANGE(""https://docs.google.com/spreadsheets/d/1Yj_ptqi66GCucihVvJfMjLAmec39IyEx_6qawtMGysU/edit?usp=sharing"",""สบก!BQ42"")"),0)</f>
        <v>0</v>
      </c>
      <c r="M228" s="103"/>
      <c r="N228" s="93">
        <f ca="1">IFERROR(__xludf.DUMMYFUNCTION("IMPORTRANGE(""https://docs.google.com/spreadsheets/d/1Yj_ptqi66GCucihVvJfMjLAmec39IyEx_6qawtMGysU/edit?usp=sharing"",""สบก!BU42"")"),0)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IFERROR(__xludf.DUMMYFUNCTION("IMPORTRANGE(""https://docs.google.com/spreadsheets/d/1XL5vhW3sbDhbH9Cz0tuDiY8C3ctxq1tqvaCgkFb8cCA/edit?usp=sharing"",""นครราชสีมา!I149"")"),15)</f>
        <v>15</v>
      </c>
      <c r="J229" s="276">
        <f ca="1">IFERROR(__xludf.DUMMYFUNCTION("IMPORTRANGE(""https://docs.google.com/spreadsheets/d/1XL5vhW3sbDhbH9Cz0tuDiY8C3ctxq1tqvaCgkFb8cCA/edit?usp=sharing"",""นครราชสีมา!J149"")"),15)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IFERROR(__xludf.DUMMYFUNCTION("IMPORTRANGE(""https://docs.google.com/spreadsheets/d/1XL5vhW3sbDhbH9Cz0tuDiY8C3ctxq1tqvaCgkFb8cCA/edit?usp=sharing"",""นครราชสีมา!J151"")"),0)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IFERROR(__xludf.DUMMYFUNCTION("IMPORTRANGE(""https://docs.google.com/spreadsheets/d/1XL5vhW3sbDhbH9Cz0tuDiY8C3ctxq1tqvaCgkFb8cCA/edit?usp=sharing"",""นครราชสีมา!J152"")"),1)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IFERROR(__xludf.DUMMYFUNCTION("IMPORTRANGE(""https://docs.google.com/spreadsheets/d/1XL5vhW3sbDhbH9Cz0tuDiY8C3ctxq1tqvaCgkFb8cCA/edit?usp=sharing"",""นครราชสีมา!J153"")"),1)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IFERROR(__xludf.DUMMYFUNCTION("IMPORTRANGE(""https://docs.google.com/spreadsheets/d/1XL5vhW3sbDhbH9Cz0tuDiY8C3ctxq1tqvaCgkFb8cCA/edit?usp=sharing"",""นครราชสีมา!J154"")"),1)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IFERROR(__xludf.DUMMYFUNCTION("IMPORTRANGE(""https://docs.google.com/spreadsheets/d/1XL5vhW3sbDhbH9Cz0tuDiY8C3ctxq1tqvaCgkFb8cCA/edit?usp=sharing"",""นครราชสีมา!I155"")"),15)</f>
        <v>15</v>
      </c>
      <c r="J235" s="198">
        <f ca="1">IFERROR(__xludf.DUMMYFUNCTION("IMPORTRANGE(""https://docs.google.com/spreadsheets/d/1XL5vhW3sbDhbH9Cz0tuDiY8C3ctxq1tqvaCgkFb8cCA/edit?usp=sharing"",""นครราชสีมา!J155"")"),15)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IFERROR(__xludf.DUMMYFUNCTION("IMPORTRANGE(""https://docs.google.com/spreadsheets/d/1XL5vhW3sbDhbH9Cz0tuDiY8C3ctxq1tqvaCgkFb8cCA/edit?usp=sharing"",""นครราชสีมา!J156"")"),0)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IFERROR(__xludf.DUMMYFUNCTION("IMPORTRANGE(""https://docs.google.com/spreadsheets/d/1XL5vhW3sbDhbH9Cz0tuDiY8C3ctxq1tqvaCgkFb8cCA/edit?usp=sharing"",""นครราชสีมา!J157"")"),1)</f>
        <v>1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IFERROR(__xludf.DUMMYFUNCTION("IMPORTRANGE(""https://docs.google.com/spreadsheets/d/1XL5vhW3sbDhbH9Cz0tuDiY8C3ctxq1tqvaCgkFb8cCA/edit?usp=sharing"",""นครราชสีมา!I158"")"),0)</f>
        <v>0</v>
      </c>
      <c r="J238" s="276">
        <f ca="1">IFERROR(__xludf.DUMMYFUNCTION("IMPORTRANGE(""https://docs.google.com/spreadsheets/d/1XL5vhW3sbDhbH9Cz0tuDiY8C3ctxq1tqvaCgkFb8cCA/edit?usp=sharing"",""นครราชสีมา!J158"")"),0)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IFERROR(__xludf.DUMMYFUNCTION("IMPORTRANGE(""https://docs.google.com/spreadsheets/d/1XL5vhW3sbDhbH9Cz0tuDiY8C3ctxq1tqvaCgkFb8cCA/edit?usp=sharing"",""นครราชสีมา!J159"")"),"")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IFERROR(__xludf.DUMMYFUNCTION("IMPORTRANGE(""https://docs.google.com/spreadsheets/d/1XL5vhW3sbDhbH9Cz0tuDiY8C3ctxq1tqvaCgkFb8cCA/edit?usp=sharing"",""นครราชสีมา!J161"")"),0)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IFERROR(__xludf.DUMMYFUNCTION("IMPORTRANGE(""https://docs.google.com/spreadsheets/d/1XL5vhW3sbDhbH9Cz0tuDiY8C3ctxq1tqvaCgkFb8cCA/edit?usp=sharing"",""นครราชสีมา!J162"")"),0)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IFERROR(__xludf.DUMMYFUNCTION("IMPORTRANGE(""https://docs.google.com/spreadsheets/d/1XL5vhW3sbDhbH9Cz0tuDiY8C3ctxq1tqvaCgkFb8cCA/edit?usp=sharing"",""นครราชสีมา!J163"")"),0)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IFERROR(__xludf.DUMMYFUNCTION("IMPORTRANGE(""https://docs.google.com/spreadsheets/d/1XL5vhW3sbDhbH9Cz0tuDiY8C3ctxq1tqvaCgkFb8cCA/edit?usp=sharing"",""นครราชสีมา!I164"")"),0)</f>
        <v>0</v>
      </c>
      <c r="J244" s="197">
        <f ca="1">IFERROR(__xludf.DUMMYFUNCTION("IMPORTRANGE(""https://docs.google.com/spreadsheets/d/1XL5vhW3sbDhbH9Cz0tuDiY8C3ctxq1tqvaCgkFb8cCA/edit?usp=sharing"",""นครราชสีมา!J164"")"),0)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IFERROR(__xludf.DUMMYFUNCTION("IMPORTRANGE(""https://docs.google.com/spreadsheets/d/1XL5vhW3sbDhbH9Cz0tuDiY8C3ctxq1tqvaCgkFb8cCA/edit?usp=sharing"",""นครราชสีมา!J165"")"),0)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IFERROR(__xludf.DUMMYFUNCTION("IMPORTRANGE(""https://docs.google.com/spreadsheets/d/1XL5vhW3sbDhbH9Cz0tuDiY8C3ctxq1tqvaCgkFb8cCA/edit?usp=sharing"",""นครราชสีมา!J166"")"),0)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IFERROR(__xludf.DUMMYFUNCTION("IMPORTRANGE(""https://docs.google.com/spreadsheets/d/1XL5vhW3sbDhbH9Cz0tuDiY8C3ctxq1tqvaCgkFb8cCA/edit?usp=sharing"",""นครราชสีมา!I169"")"),50)</f>
        <v>50</v>
      </c>
      <c r="J249" s="324">
        <f ca="1">IFERROR(__xludf.DUMMYFUNCTION("IMPORTRANGE(""https://docs.google.com/spreadsheets/d/1XL5vhW3sbDhbH9Cz0tuDiY8C3ctxq1tqvaCgkFb8cCA/edit?usp=sharing"",""นครราชสีมา!J169"")"),25)</f>
        <v>25</v>
      </c>
      <c r="K249" s="325">
        <f ca="1">IF(I249&gt;0,J249*100/I249,0)</f>
        <v>50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292100</v>
      </c>
      <c r="M250" s="158">
        <f t="shared" ca="1" si="77"/>
        <v>150000</v>
      </c>
      <c r="N250" s="158">
        <f t="shared" ca="1" si="77"/>
        <v>55654</v>
      </c>
      <c r="O250" s="157">
        <f t="shared" ref="O250:O252" ca="1" si="78">IF(L250&gt;0,N250*100/L250,0)</f>
        <v>19.053064019171515</v>
      </c>
      <c r="P250" s="157">
        <f t="shared" ref="P250:P252" ca="1" si="79">IF(M250&gt;0,N250*100/M250,0)</f>
        <v>37.102666666666664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292100</v>
      </c>
      <c r="M252" s="163">
        <f t="shared" ca="1" si="81"/>
        <v>150000</v>
      </c>
      <c r="N252" s="163">
        <f t="shared" ca="1" si="81"/>
        <v>55654</v>
      </c>
      <c r="O252" s="162">
        <f t="shared" ca="1" si="78"/>
        <v>19.053064019171515</v>
      </c>
      <c r="P252" s="162">
        <f t="shared" ca="1" si="79"/>
        <v>37.102666666666664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292100</v>
      </c>
      <c r="M254" s="176">
        <f ca="1">IFERROR(__xludf.DUMMYFUNCTION("IMPORTRANGE(""https://docs.google.com/spreadsheets/d/1Yj_ptqi66GCucihVvJfMjLAmec39IyEx_6qawtMGysU/edit?usp=sharing"",""สบก!CB42"")"),150000)</f>
        <v>150000</v>
      </c>
      <c r="N254" s="177">
        <f ca="1">IFERROR(__xludf.DUMMYFUNCTION("IMPORTRANGE(""https://docs.google.com/spreadsheets/d/1Yj_ptqi66GCucihVvJfMjLAmec39IyEx_6qawtMGysU/edit?usp=sharing"",""สบก!CC42"")"),55654)</f>
        <v>55654</v>
      </c>
      <c r="O254" s="178">
        <f ca="1">IF(L254&gt;0,N254*100/L254,0)</f>
        <v>19.053064019171515</v>
      </c>
      <c r="P254" s="178">
        <f ca="1">IF(M254&gt;0,N254*100/M254,0)</f>
        <v>37.102666666666664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IFERROR(__xludf.DUMMYFUNCTION("IMPORTRANGE(""https://docs.google.com/spreadsheets/d/1Yj_ptqi66GCucihVvJfMjLAmec39IyEx_6qawtMGysU/edit?usp=sharing"",""สบก!BX42"")"),0)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IFERROR(__xludf.DUMMYFUNCTION("IMPORTRANGE(""https://docs.google.com/spreadsheets/d/1Yj_ptqi66GCucihVvJfMjLAmec39IyEx_6qawtMGysU/edit?usp=sharing"",""สบก!BY42"")"),292100)</f>
        <v>292100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IFERROR(__xludf.DUMMYFUNCTION("IMPORTRANGE(""https://docs.google.com/spreadsheets/d/1Yj_ptqi66GCucihVvJfMjLAmec39IyEx_6qawtMGysU/edit?usp=sharing"",""สบก!BZ42"")"),0)</f>
        <v>0</v>
      </c>
      <c r="M258" s="103"/>
      <c r="N258" s="93">
        <f ca="1">IFERROR(__xludf.DUMMYFUNCTION("IMPORTRANGE(""https://docs.google.com/spreadsheets/d/1Yj_ptqi66GCucihVvJfMjLAmec39IyEx_6qawtMGysU/edit?usp=sharing"",""สบก!CD42"")"),0)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IFERROR(__xludf.DUMMYFUNCTION("IMPORTRANGE(""https://docs.google.com/spreadsheets/d/1XL5vhW3sbDhbH9Cz0tuDiY8C3ctxq1tqvaCgkFb8cCA/edit?usp=sharing"",""นครราชสีมา!J175"")"),0)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IFERROR(__xludf.DUMMYFUNCTION("IMPORTRANGE(""https://docs.google.com/spreadsheets/d/1XL5vhW3sbDhbH9Cz0tuDiY8C3ctxq1tqvaCgkFb8cCA/edit?usp=sharing"",""นครราชสีมา!J176"")"),1)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IFERROR(__xludf.DUMMYFUNCTION("IMPORTRANGE(""https://docs.google.com/spreadsheets/d/1XL5vhW3sbDhbH9Cz0tuDiY8C3ctxq1tqvaCgkFb8cCA/edit?usp=sharing"",""นครราชสีมา!J177"")"),1)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IFERROR(__xludf.DUMMYFUNCTION("IMPORTRANGE(""https://docs.google.com/spreadsheets/d/1XL5vhW3sbDhbH9Cz0tuDiY8C3ctxq1tqvaCgkFb8cCA/edit?usp=sharing"",""นครราชสีมา!J178"")"),1)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IFERROR(__xludf.DUMMYFUNCTION("IMPORTRANGE(""https://docs.google.com/spreadsheets/d/1XL5vhW3sbDhbH9Cz0tuDiY8C3ctxq1tqvaCgkFb8cCA/edit?usp=sharing"",""นครราชสีมา!I179"")"),1)</f>
        <v>1</v>
      </c>
      <c r="J264" s="198">
        <f ca="1">IFERROR(__xludf.DUMMYFUNCTION("IMPORTRANGE(""https://docs.google.com/spreadsheets/d/1XL5vhW3sbDhbH9Cz0tuDiY8C3ctxq1tqvaCgkFb8cCA/edit?usp=sharing"",""นครราชสีมา!J179"")"),0)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IFERROR(__xludf.DUMMYFUNCTION("IMPORTRANGE(""https://docs.google.com/spreadsheets/d/1XL5vhW3sbDhbH9Cz0tuDiY8C3ctxq1tqvaCgkFb8cCA/edit?usp=sharing"",""นครราชสีมา!I180"")"),50)</f>
        <v>50</v>
      </c>
      <c r="J265" s="198">
        <f ca="1">IFERROR(__xludf.DUMMYFUNCTION("IMPORTRANGE(""https://docs.google.com/spreadsheets/d/1XL5vhW3sbDhbH9Cz0tuDiY8C3ctxq1tqvaCgkFb8cCA/edit?usp=sharing"",""นครราชสีมา!J180"")"),25)</f>
        <v>25</v>
      </c>
      <c r="K265" s="171">
        <f t="shared" ca="1" si="82"/>
        <v>50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IFERROR(__xludf.DUMMYFUNCTION("IMPORTRANGE(""https://docs.google.com/spreadsheets/d/1XL5vhW3sbDhbH9Cz0tuDiY8C3ctxq1tqvaCgkFb8cCA/edit?usp=sharing"",""นครราชสีมา!I181"")"),50)</f>
        <v>50</v>
      </c>
      <c r="J266" s="198">
        <f ca="1">IFERROR(__xludf.DUMMYFUNCTION("IMPORTRANGE(""https://docs.google.com/spreadsheets/d/1XL5vhW3sbDhbH9Cz0tuDiY8C3ctxq1tqvaCgkFb8cCA/edit?usp=sharing"",""นครราชสีมา!J181"")"),0)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IFERROR(__xludf.DUMMYFUNCTION("IMPORTRANGE(""https://docs.google.com/spreadsheets/d/1XL5vhW3sbDhbH9Cz0tuDiY8C3ctxq1tqvaCgkFb8cCA/edit?usp=sharing"",""นครราชสีมา!I182"")"),1)</f>
        <v>1</v>
      </c>
      <c r="J267" s="198">
        <f ca="1">IFERROR(__xludf.DUMMYFUNCTION("IMPORTRANGE(""https://docs.google.com/spreadsheets/d/1XL5vhW3sbDhbH9Cz0tuDiY8C3ctxq1tqvaCgkFb8cCA/edit?usp=sharing"",""นครราชสีมา!J182"")"),0)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IFERROR(__xludf.DUMMYFUNCTION("IMPORTRANGE(""https://docs.google.com/spreadsheets/d/1XL5vhW3sbDhbH9Cz0tuDiY8C3ctxq1tqvaCgkFb8cCA/edit?usp=sharing"",""นครราชสีมา!J183"")"),0)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IFERROR(__xludf.DUMMYFUNCTION("IMPORTRANGE(""https://docs.google.com/spreadsheets/d/1XL5vhW3sbDhbH9Cz0tuDiY8C3ctxq1tqvaCgkFb8cCA/edit?usp=sharing"",""นครราชสีมา!J184"")"),0)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IFERROR(__xludf.DUMMYFUNCTION("IMPORTRANGE(""https://docs.google.com/spreadsheets/d/1XL5vhW3sbDhbH9Cz0tuDiY8C3ctxq1tqvaCgkFb8cCA/edit?usp=sharing"",""นครราชสีมา!I185"")"),20)</f>
        <v>20</v>
      </c>
      <c r="J270" s="324">
        <f ca="1">IFERROR(__xludf.DUMMYFUNCTION("IMPORTRANGE(""https://docs.google.com/spreadsheets/d/1XL5vhW3sbDhbH9Cz0tuDiY8C3ctxq1tqvaCgkFb8cCA/edit?usp=sharing"",""นครราชสีมา!J185"")"),20)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73600</v>
      </c>
      <c r="M271" s="158">
        <f t="shared" ca="1" si="83"/>
        <v>33000</v>
      </c>
      <c r="N271" s="158">
        <f t="shared" ca="1" si="83"/>
        <v>23810</v>
      </c>
      <c r="O271" s="157">
        <f t="shared" ref="O271:O273" ca="1" si="84">IF(L271&gt;0,N271*100/L271,0)</f>
        <v>32.350543478260867</v>
      </c>
      <c r="P271" s="157">
        <f t="shared" ref="P271:P273" ca="1" si="85">IF(M271&gt;0,N271*100/M271,0)</f>
        <v>72.151515151515156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73600</v>
      </c>
      <c r="M273" s="163">
        <f t="shared" ca="1" si="87"/>
        <v>33000</v>
      </c>
      <c r="N273" s="163">
        <f t="shared" ca="1" si="87"/>
        <v>23810</v>
      </c>
      <c r="O273" s="162">
        <f t="shared" ca="1" si="84"/>
        <v>32.350543478260867</v>
      </c>
      <c r="P273" s="162">
        <f t="shared" ca="1" si="85"/>
        <v>72.151515151515156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73600</v>
      </c>
      <c r="M275" s="176">
        <f ca="1">IFERROR(__xludf.DUMMYFUNCTION("IMPORTRANGE(""https://docs.google.com/spreadsheets/d/1Yj_ptqi66GCucihVvJfMjLAmec39IyEx_6qawtMGysU/edit?usp=sharing"",""สบก!CK42"")"),33000)</f>
        <v>33000</v>
      </c>
      <c r="N275" s="177">
        <f ca="1">IFERROR(__xludf.DUMMYFUNCTION("IMPORTRANGE(""https://docs.google.com/spreadsheets/d/1Yj_ptqi66GCucihVvJfMjLAmec39IyEx_6qawtMGysU/edit?usp=sharing"",""สบก!CL42"")"),23810)</f>
        <v>23810</v>
      </c>
      <c r="O275" s="178">
        <f ca="1">IF(L275&gt;0,N275*100/L275,0)</f>
        <v>32.350543478260867</v>
      </c>
      <c r="P275" s="178">
        <f ca="1">IF(M275&gt;0,N275*100/M275,0)</f>
        <v>72.151515151515156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IFERROR(__xludf.DUMMYFUNCTION("IMPORTRANGE(""https://docs.google.com/spreadsheets/d/1Yj_ptqi66GCucihVvJfMjLAmec39IyEx_6qawtMGysU/edit?usp=sharing"",""สบก!CG42"")"),0)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IFERROR(__xludf.DUMMYFUNCTION("IMPORTRANGE(""https://docs.google.com/spreadsheets/d/1Yj_ptqi66GCucihVvJfMjLAmec39IyEx_6qawtMGysU/edit?usp=sharing"",""สบก!CH42"")"),73600)</f>
        <v>73600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IFERROR(__xludf.DUMMYFUNCTION("IMPORTRANGE(""https://docs.google.com/spreadsheets/d/1Yj_ptqi66GCucihVvJfMjLAmec39IyEx_6qawtMGysU/edit?usp=sharing"",""สบก!CI42"")"),0)</f>
        <v>0</v>
      </c>
      <c r="M279" s="103"/>
      <c r="N279" s="93">
        <f ca="1">IFERROR(__xludf.DUMMYFUNCTION("IMPORTRANGE(""https://docs.google.com/spreadsheets/d/1Yj_ptqi66GCucihVvJfMjLAmec39IyEx_6qawtMGysU/edit?usp=sharing"",""สบก!CM42"")"),0)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IFERROR(__xludf.DUMMYFUNCTION("IMPORTRANGE(""https://docs.google.com/spreadsheets/d/1XL5vhW3sbDhbH9Cz0tuDiY8C3ctxq1tqvaCgkFb8cCA/edit?usp=sharing"",""นครราชสีมา!J191"")"),0)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IFERROR(__xludf.DUMMYFUNCTION("IMPORTRANGE(""https://docs.google.com/spreadsheets/d/1XL5vhW3sbDhbH9Cz0tuDiY8C3ctxq1tqvaCgkFb8cCA/edit?usp=sharing"",""นครราชสีมา!J192"")"),1)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IFERROR(__xludf.DUMMYFUNCTION("IMPORTRANGE(""https://docs.google.com/spreadsheets/d/1XL5vhW3sbDhbH9Cz0tuDiY8C3ctxq1tqvaCgkFb8cCA/edit?usp=sharing"",""นครราชสีมา!J193"")"),1)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IFERROR(__xludf.DUMMYFUNCTION("IMPORTRANGE(""https://docs.google.com/spreadsheets/d/1XL5vhW3sbDhbH9Cz0tuDiY8C3ctxq1tqvaCgkFb8cCA/edit?usp=sharing"",""นครราชสีมา!J194"")"),1)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IFERROR(__xludf.DUMMYFUNCTION("IMPORTRANGE(""https://docs.google.com/spreadsheets/d/1XL5vhW3sbDhbH9Cz0tuDiY8C3ctxq1tqvaCgkFb8cCA/edit?usp=sharing"",""นครราชสีมา!I195"")"),20)</f>
        <v>20</v>
      </c>
      <c r="J285" s="198">
        <f ca="1">IFERROR(__xludf.DUMMYFUNCTION("IMPORTRANGE(""https://docs.google.com/spreadsheets/d/1XL5vhW3sbDhbH9Cz0tuDiY8C3ctxq1tqvaCgkFb8cCA/edit?usp=sharing"",""นครราชสีมา!J195"")"),20)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IFERROR(__xludf.DUMMYFUNCTION("IMPORTRANGE(""https://docs.google.com/spreadsheets/d/1XL5vhW3sbDhbH9Cz0tuDiY8C3ctxq1tqvaCgkFb8cCA/edit?usp=sharing"",""นครราชสีมา!J196"")"),0)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IFERROR(__xludf.DUMMYFUNCTION("IMPORTRANGE(""https://docs.google.com/spreadsheets/d/1XL5vhW3sbDhbH9Cz0tuDiY8C3ctxq1tqvaCgkFb8cCA/edit?usp=sharing"",""นครราชสีมา!J197"")"),0)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IFERROR(__xludf.DUMMYFUNCTION("IMPORTRANGE(""https://docs.google.com/spreadsheets/d/1XL5vhW3sbDhbH9Cz0tuDiY8C3ctxq1tqvaCgkFb8cCA/edit?usp=sharing"",""นครราชสีมา!I199"")"),20)</f>
        <v>20</v>
      </c>
      <c r="J289" s="324">
        <f ca="1">IFERROR(__xludf.DUMMYFUNCTION("IMPORTRANGE(""https://docs.google.com/spreadsheets/d/1XL5vhW3sbDhbH9Cz0tuDiY8C3ctxq1tqvaCgkFb8cCA/edit?usp=sharing"",""นครราชสีมา!J199"")"),20)</f>
        <v>20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74920</v>
      </c>
      <c r="M290" s="158">
        <f t="shared" ca="1" si="88"/>
        <v>35660</v>
      </c>
      <c r="N290" s="158">
        <f t="shared" ca="1" si="88"/>
        <v>35628</v>
      </c>
      <c r="O290" s="157">
        <f t="shared" ref="O290:O292" ca="1" si="89">IF(L290&gt;0,N290*100/L290,0)</f>
        <v>47.554725040042712</v>
      </c>
      <c r="P290" s="157">
        <f t="shared" ref="P290:P292" ca="1" si="90">IF(M290&gt;0,N290*100/M290,0)</f>
        <v>99.910263600673019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74920</v>
      </c>
      <c r="M292" s="163">
        <f t="shared" ca="1" si="92"/>
        <v>35660</v>
      </c>
      <c r="N292" s="163">
        <f t="shared" ca="1" si="92"/>
        <v>35628</v>
      </c>
      <c r="O292" s="162">
        <f t="shared" ca="1" si="89"/>
        <v>47.554725040042712</v>
      </c>
      <c r="P292" s="162">
        <f t="shared" ca="1" si="90"/>
        <v>99.910263600673019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74920</v>
      </c>
      <c r="M294" s="176">
        <f ca="1">IFERROR(__xludf.DUMMYFUNCTION("IMPORTRANGE(""https://docs.google.com/spreadsheets/d/1Yj_ptqi66GCucihVvJfMjLAmec39IyEx_6qawtMGysU/edit?usp=sharing"",""สบก!CT42"")"),35660)</f>
        <v>35660</v>
      </c>
      <c r="N294" s="177">
        <f ca="1">IFERROR(__xludf.DUMMYFUNCTION("IMPORTRANGE(""https://docs.google.com/spreadsheets/d/1Yj_ptqi66GCucihVvJfMjLAmec39IyEx_6qawtMGysU/edit?usp=sharing"",""สบก!CU42"")"),35628)</f>
        <v>35628</v>
      </c>
      <c r="O294" s="178">
        <f ca="1">IF(L294&gt;0,N294*100/L294,0)</f>
        <v>47.554725040042712</v>
      </c>
      <c r="P294" s="178">
        <f ca="1">IF(M294&gt;0,N294*100/M294,0)</f>
        <v>99.910263600673019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IFERROR(__xludf.DUMMYFUNCTION("IMPORTRANGE(""https://docs.google.com/spreadsheets/d/1Yj_ptqi66GCucihVvJfMjLAmec39IyEx_6qawtMGysU/edit?usp=sharing"",""สบก!CP42"")"),0)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IFERROR(__xludf.DUMMYFUNCTION("IMPORTRANGE(""https://docs.google.com/spreadsheets/d/1Yj_ptqi66GCucihVvJfMjLAmec39IyEx_6qawtMGysU/edit?usp=sharing"",""สบก!CQ42"")"),74920)</f>
        <v>74920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IFERROR(__xludf.DUMMYFUNCTION("IMPORTRANGE(""https://docs.google.com/spreadsheets/d/1Yj_ptqi66GCucihVvJfMjLAmec39IyEx_6qawtMGysU/edit?usp=sharing"",""สบก!CR42"")"),0)</f>
        <v>0</v>
      </c>
      <c r="M298" s="103"/>
      <c r="N298" s="93">
        <f ca="1">IFERROR(__xludf.DUMMYFUNCTION("IMPORTRANGE(""https://docs.google.com/spreadsheets/d/1Yj_ptqi66GCucihVvJfMjLAmec39IyEx_6qawtMGysU/edit?usp=sharing"",""สบก!CV42"")"),0)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IFERROR(__xludf.DUMMYFUNCTION("IMPORTRANGE(""https://docs.google.com/spreadsheets/d/1XL5vhW3sbDhbH9Cz0tuDiY8C3ctxq1tqvaCgkFb8cCA/edit?usp=sharing"",""นครราชสีมา!J205"")"),0)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IFERROR(__xludf.DUMMYFUNCTION("IMPORTRANGE(""https://docs.google.com/spreadsheets/d/1XL5vhW3sbDhbH9Cz0tuDiY8C3ctxq1tqvaCgkFb8cCA/edit?usp=sharing"",""นครราชสีมา!J206"")"),1)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IFERROR(__xludf.DUMMYFUNCTION("IMPORTRANGE(""https://docs.google.com/spreadsheets/d/1XL5vhW3sbDhbH9Cz0tuDiY8C3ctxq1tqvaCgkFb8cCA/edit?usp=sharing"",""นครราชสีมา!J207"")"),1)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IFERROR(__xludf.DUMMYFUNCTION("IMPORTRANGE(""https://docs.google.com/spreadsheets/d/1XL5vhW3sbDhbH9Cz0tuDiY8C3ctxq1tqvaCgkFb8cCA/edit?usp=sharing"",""นครราชสีมา!J208"")"),1)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IFERROR(__xludf.DUMMYFUNCTION("IMPORTRANGE(""https://docs.google.com/spreadsheets/d/1XL5vhW3sbDhbH9Cz0tuDiY8C3ctxq1tqvaCgkFb8cCA/edit?usp=sharing"",""นครราชสีมา!I209"")"),20)</f>
        <v>20</v>
      </c>
      <c r="J304" s="213">
        <f ca="1">IFERROR(__xludf.DUMMYFUNCTION("IMPORTRANGE(""https://docs.google.com/spreadsheets/d/1XL5vhW3sbDhbH9Cz0tuDiY8C3ctxq1tqvaCgkFb8cCA/edit?usp=sharing"",""นครราชสีมา!J209"")"),20)</f>
        <v>20</v>
      </c>
      <c r="K304" s="233">
        <f ca="1">IF(I304&gt;0,J304*100/I304,0)</f>
        <v>100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IFERROR(__xludf.DUMMYFUNCTION("IMPORTRANGE(""https://docs.google.com/spreadsheets/d/1XL5vhW3sbDhbH9Cz0tuDiY8C3ctxq1tqvaCgkFb8cCA/edit?usp=sharing"",""นครราชสีมา!I211"")"),20)</f>
        <v>20</v>
      </c>
      <c r="J306" s="213">
        <f ca="1">IFERROR(__xludf.DUMMYFUNCTION("IMPORTRANGE(""https://docs.google.com/spreadsheets/d/1XL5vhW3sbDhbH9Cz0tuDiY8C3ctxq1tqvaCgkFb8cCA/edit?usp=sharing"",""นครราชสีมา!J211"")"),0)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IFERROR(__xludf.DUMMYFUNCTION("IMPORTRANGE(""https://docs.google.com/spreadsheets/d/1XL5vhW3sbDhbH9Cz0tuDiY8C3ctxq1tqvaCgkFb8cCA/edit?usp=sharing"",""นครราชสีมา!J212"")"),0)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IFERROR(__xludf.DUMMYFUNCTION("IMPORTRANGE(""https://docs.google.com/spreadsheets/d/1XL5vhW3sbDhbH9Cz0tuDiY8C3ctxq1tqvaCgkFb8cCA/edit?usp=sharing"",""นครราชสีมา!J213"")"),0)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IFERROR(__xludf.DUMMYFUNCTION("IMPORTRANGE(""https://docs.google.com/spreadsheets/d/1XL5vhW3sbDhbH9Cz0tuDiY8C3ctxq1tqvaCgkFb8cCA/edit?usp=sharing"",""นครราชสีมา!I214"")"),2)</f>
        <v>2</v>
      </c>
      <c r="J309" s="341">
        <f ca="1">IFERROR(__xludf.DUMMYFUNCTION("IMPORTRANGE(""https://docs.google.com/spreadsheets/d/1XL5vhW3sbDhbH9Cz0tuDiY8C3ctxq1tqvaCgkFb8cCA/edit?usp=sharing"",""นครราชสีมา!J214"")"),2)</f>
        <v>2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447600</v>
      </c>
      <c r="M310" s="158">
        <f t="shared" ca="1" si="93"/>
        <v>223800</v>
      </c>
      <c r="N310" s="158">
        <f t="shared" ca="1" si="93"/>
        <v>128313</v>
      </c>
      <c r="O310" s="157">
        <f t="shared" ref="O310:O312" ca="1" si="94">IF(L310&gt;0,N310*100/L310,0)</f>
        <v>28.666890080428953</v>
      </c>
      <c r="P310" s="157">
        <f t="shared" ref="P310:P312" ca="1" si="95">IF(M310&gt;0,N310*100/M310,0)</f>
        <v>57.333780160857906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447600</v>
      </c>
      <c r="M312" s="163">
        <f t="shared" ca="1" si="97"/>
        <v>223800</v>
      </c>
      <c r="N312" s="163">
        <f t="shared" ca="1" si="97"/>
        <v>128313</v>
      </c>
      <c r="O312" s="162">
        <f t="shared" ca="1" si="94"/>
        <v>28.666890080428953</v>
      </c>
      <c r="P312" s="162">
        <f t="shared" ca="1" si="95"/>
        <v>57.333780160857906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447600</v>
      </c>
      <c r="M314" s="176">
        <f ca="1">IFERROR(__xludf.DUMMYFUNCTION("IMPORTRANGE(""https://docs.google.com/spreadsheets/d/1Yj_ptqi66GCucihVvJfMjLAmec39IyEx_6qawtMGysU/edit?usp=sharing"",""สบก!DC42"")"),223800)</f>
        <v>223800</v>
      </c>
      <c r="N314" s="177">
        <f ca="1">IFERROR(__xludf.DUMMYFUNCTION("IMPORTRANGE(""https://docs.google.com/spreadsheets/d/1Yj_ptqi66GCucihVvJfMjLAmec39IyEx_6qawtMGysU/edit?usp=sharing"",""สบก!DD42"")"),128313)</f>
        <v>128313</v>
      </c>
      <c r="O314" s="178">
        <f ca="1">IF(L314&gt;0,N314*100/L314,0)</f>
        <v>28.666890080428953</v>
      </c>
      <c r="P314" s="178">
        <f ca="1">IF(M314&gt;0,N314*100/M314,0)</f>
        <v>57.333780160857906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IFERROR(__xludf.DUMMYFUNCTION("IMPORTRANGE(""https://docs.google.com/spreadsheets/d/1Yj_ptqi66GCucihVvJfMjLAmec39IyEx_6qawtMGysU/edit?usp=sharing"",""สบก!CY42"")"),0)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IFERROR(__xludf.DUMMYFUNCTION("IMPORTRANGE(""https://docs.google.com/spreadsheets/d/1Yj_ptqi66GCucihVvJfMjLAmec39IyEx_6qawtMGysU/edit?usp=sharing"",""สบก!CZ42"")"),447600)</f>
        <v>447600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IFERROR(__xludf.DUMMYFUNCTION("IMPORTRANGE(""https://docs.google.com/spreadsheets/d/1Yj_ptqi66GCucihVvJfMjLAmec39IyEx_6qawtMGysU/edit?usp=sharing"",""สบก!DA42"")"),0)</f>
        <v>0</v>
      </c>
      <c r="M318" s="103"/>
      <c r="N318" s="93">
        <f ca="1">IFERROR(__xludf.DUMMYFUNCTION("IMPORTRANGE(""https://docs.google.com/spreadsheets/d/1Yj_ptqi66GCucihVvJfMjLAmec39IyEx_6qawtMGysU/edit?usp=sharing"",""สบก!DE42"")"),0)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IFERROR(__xludf.DUMMYFUNCTION("IMPORTRANGE(""https://docs.google.com/spreadsheets/d/1XL5vhW3sbDhbH9Cz0tuDiY8C3ctxq1tqvaCgkFb8cCA/edit?usp=sharing"",""นครราชสีมา!J220"")"),0)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IFERROR(__xludf.DUMMYFUNCTION("IMPORTRANGE(""https://docs.google.com/spreadsheets/d/1XL5vhW3sbDhbH9Cz0tuDiY8C3ctxq1tqvaCgkFb8cCA/edit?usp=sharing"",""นครราชสีมา!J221"")"),1)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IFERROR(__xludf.DUMMYFUNCTION("IMPORTRANGE(""https://docs.google.com/spreadsheets/d/1XL5vhW3sbDhbH9Cz0tuDiY8C3ctxq1tqvaCgkFb8cCA/edit?usp=sharing"",""นครราชสีมา!J222"")"),1)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IFERROR(__xludf.DUMMYFUNCTION("IMPORTRANGE(""https://docs.google.com/spreadsheets/d/1XL5vhW3sbDhbH9Cz0tuDiY8C3ctxq1tqvaCgkFb8cCA/edit?usp=sharing"",""นครราชสีมา!J223"")"),1)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IFERROR(__xludf.DUMMYFUNCTION("IMPORTRANGE(""https://docs.google.com/spreadsheets/d/1XL5vhW3sbDhbH9Cz0tuDiY8C3ctxq1tqvaCgkFb8cCA/edit?usp=sharing"",""นครราชสีมา!I224"")"),2)</f>
        <v>2</v>
      </c>
      <c r="J324" s="213">
        <f ca="1">IFERROR(__xludf.DUMMYFUNCTION("IMPORTRANGE(""https://docs.google.com/spreadsheets/d/1XL5vhW3sbDhbH9Cz0tuDiY8C3ctxq1tqvaCgkFb8cCA/edit?usp=sharing"",""นครราชสีมา!J224"")"),2)</f>
        <v>2</v>
      </c>
      <c r="K324" s="233">
        <f ca="1">IF(I324&gt;0,J324*100/I324,0)</f>
        <v>100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IFERROR(__xludf.DUMMYFUNCTION("IMPORTRANGE(""https://docs.google.com/spreadsheets/d/1XL5vhW3sbDhbH9Cz0tuDiY8C3ctxq1tqvaCgkFb8cCA/edit?usp=sharing"",""นครราชสีมา!J225"")"),0)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IFERROR(__xludf.DUMMYFUNCTION("IMPORTRANGE(""https://docs.google.com/spreadsheets/d/1XL5vhW3sbDhbH9Cz0tuDiY8C3ctxq1tqvaCgkFb8cCA/edit?usp=sharing"",""นครราชสีมา!J226"")"),0)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IFERROR(__xludf.DUMMYFUNCTION("IMPORTRANGE(""https://docs.google.com/spreadsheets/d/1XL5vhW3sbDhbH9Cz0tuDiY8C3ctxq1tqvaCgkFb8cCA/edit?usp=sharing"",""นครราชสีมา!I228"")"),1550)</f>
        <v>1550</v>
      </c>
      <c r="J328" s="347">
        <f ca="1">IFERROR(__xludf.DUMMYFUNCTION("IMPORTRANGE(""https://docs.google.com/spreadsheets/d/1XL5vhW3sbDhbH9Cz0tuDiY8C3ctxq1tqvaCgkFb8cCA/edit?usp=sharing"",""นครราชสีมา!J228"")"),317)</f>
        <v>317</v>
      </c>
      <c r="K328" s="325">
        <f ca="1">IF(I328&gt;0,J328*100/I328,0)</f>
        <v>20.451612903225808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2505960</v>
      </c>
      <c r="M329" s="158">
        <f t="shared" ca="1" si="98"/>
        <v>1502390</v>
      </c>
      <c r="N329" s="158">
        <f t="shared" ca="1" si="98"/>
        <v>1140373</v>
      </c>
      <c r="O329" s="157">
        <f t="shared" ref="O329:O331" ca="1" si="99">IF(L329&gt;0,N329*100/L329,0)</f>
        <v>45.506432664527765</v>
      </c>
      <c r="P329" s="157">
        <f t="shared" ref="P329:P331" ca="1" si="100">IF(M329&gt;0,N329*100/M329,0)</f>
        <v>75.903926410585797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2505960</v>
      </c>
      <c r="M331" s="163">
        <f t="shared" ca="1" si="102"/>
        <v>1502390</v>
      </c>
      <c r="N331" s="163">
        <f t="shared" ca="1" si="102"/>
        <v>1140373</v>
      </c>
      <c r="O331" s="162">
        <f t="shared" ca="1" si="99"/>
        <v>45.506432664527765</v>
      </c>
      <c r="P331" s="162">
        <f t="shared" ca="1" si="100"/>
        <v>75.903926410585797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2505960</v>
      </c>
      <c r="M333" s="176">
        <f ca="1">IFERROR(__xludf.DUMMYFUNCTION("IMPORTRANGE(""https://docs.google.com/spreadsheets/d/1Yj_ptqi66GCucihVvJfMjLAmec39IyEx_6qawtMGysU/edit?usp=sharing"",""สบก!DL42"")"),1502390)</f>
        <v>1502390</v>
      </c>
      <c r="N333" s="177">
        <f ca="1">IFERROR(__xludf.DUMMYFUNCTION("IMPORTRANGE(""https://docs.google.com/spreadsheets/d/1Yj_ptqi66GCucihVvJfMjLAmec39IyEx_6qawtMGysU/edit?usp=sharing"",""สบก!DM42"")"),1140373)</f>
        <v>1140373</v>
      </c>
      <c r="O333" s="178">
        <f ca="1">IF(L333&gt;0,N333*100/L333,0)</f>
        <v>45.506432664527765</v>
      </c>
      <c r="P333" s="178">
        <f ca="1">IF(M333&gt;0,N333*100/M333,0)</f>
        <v>75.903926410585797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IFERROR(__xludf.DUMMYFUNCTION("IMPORTRANGE(""https://docs.google.com/spreadsheets/d/1Yj_ptqi66GCucihVvJfMjLAmec39IyEx_6qawtMGysU/edit?usp=sharing"",""สบก!DH42"")"),666000)</f>
        <v>666000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IFERROR(__xludf.DUMMYFUNCTION("IMPORTRANGE(""https://docs.google.com/spreadsheets/d/1Yj_ptqi66GCucihVvJfMjLAmec39IyEx_6qawtMGysU/edit?usp=sharing"",""สบก!DI42"")"),1839960)</f>
        <v>1839960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IFERROR(__xludf.DUMMYFUNCTION("IMPORTRANGE(""https://docs.google.com/spreadsheets/d/1Yj_ptqi66GCucihVvJfMjLAmec39IyEx_6qawtMGysU/edit?usp=sharing"",""สบก!DJ42"")"),0)</f>
        <v>0</v>
      </c>
      <c r="M337" s="103"/>
      <c r="N337" s="93">
        <f ca="1">IFERROR(__xludf.DUMMYFUNCTION("IMPORTRANGE(""https://docs.google.com/spreadsheets/d/1Yj_ptqi66GCucihVvJfMjLAmec39IyEx_6qawtMGysU/edit?usp=sharing"",""สบก!DN42"")"),0)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IFERROR(__xludf.DUMMYFUNCTION("IMPORTRANGE(""https://docs.google.com/spreadsheets/d/1XL5vhW3sbDhbH9Cz0tuDiY8C3ctxq1tqvaCgkFb8cCA/edit?usp=sharing"",""นครราชสีมา!I234"")"),0)</f>
        <v>0</v>
      </c>
      <c r="J339" s="197">
        <f ca="1">IFERROR(__xludf.DUMMYFUNCTION("IMPORTRANGE(""https://docs.google.com/spreadsheets/d/1XL5vhW3sbDhbH9Cz0tuDiY8C3ctxq1tqvaCgkFb8cCA/edit?usp=sharing"",""นครราชสีมา!J234"")"),577)</f>
        <v>577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IFERROR(__xludf.DUMMYFUNCTION("IMPORTRANGE(""https://docs.google.com/spreadsheets/d/1XL5vhW3sbDhbH9Cz0tuDiY8C3ctxq1tqvaCgkFb8cCA/edit?usp=sharing"",""นครราชสีมา!I235"")"),15600)</f>
        <v>15600</v>
      </c>
      <c r="J340" s="197">
        <f ca="1">IFERROR(__xludf.DUMMYFUNCTION("IMPORTRANGE(""https://docs.google.com/spreadsheets/d/1XL5vhW3sbDhbH9Cz0tuDiY8C3ctxq1tqvaCgkFb8cCA/edit?usp=sharing"",""นครราชสีมา!J235"")"),5500.04999999999)</f>
        <v>5500.0499999999902</v>
      </c>
      <c r="K340" s="350">
        <f t="shared" ca="1" si="103"/>
        <v>35.256730769230707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IFERROR(__xludf.DUMMYFUNCTION("IMPORTRANGE(""https://docs.google.com/spreadsheets/d/1XL5vhW3sbDhbH9Cz0tuDiY8C3ctxq1tqvaCgkFb8cCA/edit?usp=sharing"",""นครราชสีมา!I236"")"),1550)</f>
        <v>1550</v>
      </c>
      <c r="J341" s="197">
        <f ca="1">IFERROR(__xludf.DUMMYFUNCTION("IMPORTRANGE(""https://docs.google.com/spreadsheets/d/1XL5vhW3sbDhbH9Cz0tuDiY8C3ctxq1tqvaCgkFb8cCA/edit?usp=sharing"",""นครราชสีมา!J236"")"),668)</f>
        <v>668</v>
      </c>
      <c r="K341" s="350">
        <f t="shared" ca="1" si="103"/>
        <v>43.096774193548384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IFERROR(__xludf.DUMMYFUNCTION("IMPORTRANGE(""https://docs.google.com/spreadsheets/d/1XL5vhW3sbDhbH9Cz0tuDiY8C3ctxq1tqvaCgkFb8cCA/edit?usp=sharing"",""นครราชสีมา!I237"")"),0)</f>
        <v>0</v>
      </c>
      <c r="J342" s="197">
        <f ca="1">IFERROR(__xludf.DUMMYFUNCTION("IMPORTRANGE(""https://docs.google.com/spreadsheets/d/1XL5vhW3sbDhbH9Cz0tuDiY8C3ctxq1tqvaCgkFb8cCA/edit?usp=sharing"",""นครราชสีมา!J237"")"),8498.58)</f>
        <v>8498.58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IFERROR(__xludf.DUMMYFUNCTION("IMPORTRANGE(""https://docs.google.com/spreadsheets/d/1XL5vhW3sbDhbH9Cz0tuDiY8C3ctxq1tqvaCgkFb8cCA/edit?usp=sharing"",""นครราชสีมา!I238"")"),1550)</f>
        <v>1550</v>
      </c>
      <c r="J343" s="197">
        <f ca="1">IFERROR(__xludf.DUMMYFUNCTION("IMPORTRANGE(""https://docs.google.com/spreadsheets/d/1XL5vhW3sbDhbH9Cz0tuDiY8C3ctxq1tqvaCgkFb8cCA/edit?usp=sharing"",""นครราชสีมา!J238"")"),0)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IFERROR(__xludf.DUMMYFUNCTION("IMPORTRANGE(""https://docs.google.com/spreadsheets/d/1XL5vhW3sbDhbH9Cz0tuDiY8C3ctxq1tqvaCgkFb8cCA/edit?usp=sharing"",""นครราชสีมา!I239"")"),0)</f>
        <v>0</v>
      </c>
      <c r="J344" s="197">
        <f ca="1">IFERROR(__xludf.DUMMYFUNCTION("IMPORTRANGE(""https://docs.google.com/spreadsheets/d/1XL5vhW3sbDhbH9Cz0tuDiY8C3ctxq1tqvaCgkFb8cCA/edit?usp=sharing"",""นครราชสีมา!J239"")"),0)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IFERROR(__xludf.DUMMYFUNCTION("IMPORTRANGE(""https://docs.google.com/spreadsheets/d/1XL5vhW3sbDhbH9Cz0tuDiY8C3ctxq1tqvaCgkFb8cCA/edit?usp=sharing"",""นครราชสีมา!I240"")"),1550)</f>
        <v>1550</v>
      </c>
      <c r="J345" s="197">
        <f ca="1">IFERROR(__xludf.DUMMYFUNCTION("IMPORTRANGE(""https://docs.google.com/spreadsheets/d/1XL5vhW3sbDhbH9Cz0tuDiY8C3ctxq1tqvaCgkFb8cCA/edit?usp=sharing"",""นครราชสีมา!J240"")"),317)</f>
        <v>317</v>
      </c>
      <c r="K345" s="350">
        <f t="shared" ca="1" si="103"/>
        <v>20.451612903225808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IFERROR(__xludf.DUMMYFUNCTION("IMPORTRANGE(""https://docs.google.com/spreadsheets/d/1XL5vhW3sbDhbH9Cz0tuDiY8C3ctxq1tqvaCgkFb8cCA/edit?usp=sharing"",""นครราชสีมา!I241"")"),0)</f>
        <v>0</v>
      </c>
      <c r="J346" s="197">
        <f ca="1">IFERROR(__xludf.DUMMYFUNCTION("IMPORTRANGE(""https://docs.google.com/spreadsheets/d/1XL5vhW3sbDhbH9Cz0tuDiY8C3ctxq1tqvaCgkFb8cCA/edit?usp=sharing"",""นครราชสีมา!J241"")"),4889.69)</f>
        <v>4889.6899999999996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IFERROR(__xludf.DUMMYFUNCTION("IMPORTRANGE(""https://docs.google.com/spreadsheets/d/1XL5vhW3sbDhbH9Cz0tuDiY8C3ctxq1tqvaCgkFb8cCA/edit?usp=sharing"",""นครราชสีมา!L242"")"),4357421)</f>
        <v>4357421</v>
      </c>
      <c r="M347" s="366"/>
      <c r="N347" s="366">
        <f ca="1">IFERROR(__xludf.DUMMYFUNCTION("IMPORTRANGE(""https://docs.google.com/spreadsheets/d/1XL5vhW3sbDhbH9Cz0tuDiY8C3ctxq1tqvaCgkFb8cCA/edit?usp=sharing"",""นครราชสีมา!M242"")"),1496985.77)</f>
        <v>1496985.77</v>
      </c>
      <c r="O347" s="366">
        <f ca="1">+IF(L347&gt;0,N347*100/L347,0)</f>
        <v>34.3548573800879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IFERROR(__xludf.DUMMYFUNCTION("IMPORTRANGE(""https://docs.google.com/spreadsheets/d/1XL5vhW3sbDhbH9Cz0tuDiY8C3ctxq1tqvaCgkFb8cCA/edit?usp=sharing"",""นครราชสีมา!I244"")"),200)</f>
        <v>200</v>
      </c>
      <c r="J349" s="379">
        <f ca="1">IFERROR(__xludf.DUMMYFUNCTION("IMPORTRANGE(""https://docs.google.com/spreadsheets/d/1XL5vhW3sbDhbH9Cz0tuDiY8C3ctxq1tqvaCgkFb8cCA/edit?usp=sharing"",""นครราชสีมา!J244"")"),200)</f>
        <v>200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IFERROR(__xludf.DUMMYFUNCTION("IMPORTRANGE(""https://docs.google.com/spreadsheets/d/1XL5vhW3sbDhbH9Cz0tuDiY8C3ctxq1tqvaCgkFb8cCA/edit?usp=sharing"",""นครราชสีมา!L244"")"),529200)</f>
        <v>529200</v>
      </c>
      <c r="M349" s="381"/>
      <c r="N349" s="381">
        <f ca="1">IFERROR(__xludf.DUMMYFUNCTION("IMPORTRANGE(""https://docs.google.com/spreadsheets/d/1XL5vhW3sbDhbH9Cz0tuDiY8C3ctxq1tqvaCgkFb8cCA/edit?usp=sharing"",""นครราชสีมา!M244"")"),356829.92)</f>
        <v>356829.92</v>
      </c>
      <c r="O349" s="381">
        <f ca="1">+IF(L349&gt;0,N349*100/L349,0)</f>
        <v>67.428178382464097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IFERROR(__xludf.DUMMYFUNCTION("IMPORTRANGE(""https://docs.google.com/spreadsheets/d/1XL5vhW3sbDhbH9Cz0tuDiY8C3ctxq1tqvaCgkFb8cCA/edit?usp=sharing"",""นครราชสีมา!I245"")"),100)</f>
        <v>100</v>
      </c>
      <c r="J350" s="379">
        <f ca="1">IFERROR(__xludf.DUMMYFUNCTION("IMPORTRANGE(""https://docs.google.com/spreadsheets/d/1XL5vhW3sbDhbH9Cz0tuDiY8C3ctxq1tqvaCgkFb8cCA/edit?usp=sharing"",""นครราชสีมา!J245"")"),100)</f>
        <v>100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IFERROR(__xludf.DUMMYFUNCTION("IMPORTRANGE(""https://docs.google.com/spreadsheets/d/1XL5vhW3sbDhbH9Cz0tuDiY8C3ctxq1tqvaCgkFb8cCA/edit?usp=sharing"",""นครราชสีมา!L246"")"),0)</f>
        <v>0</v>
      </c>
      <c r="M351" s="172"/>
      <c r="N351" s="172">
        <f ca="1">IFERROR(__xludf.DUMMYFUNCTION("IMPORTRANGE(""https://docs.google.com/spreadsheets/d/1XL5vhW3sbDhbH9Cz0tuDiY8C3ctxq1tqvaCgkFb8cCA/edit?usp=sharing"",""นครราชสีมา!M246"")"),0)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IFERROR(__xludf.DUMMYFUNCTION("IMPORTRANGE(""https://docs.google.com/spreadsheets/d/1XL5vhW3sbDhbH9Cz0tuDiY8C3ctxq1tqvaCgkFb8cCA/edit?usp=sharing"",""นครราชสีมา!L247"")"),529200)</f>
        <v>529200</v>
      </c>
      <c r="M352" s="173"/>
      <c r="N352" s="172">
        <f ca="1">IFERROR(__xludf.DUMMYFUNCTION("IMPORTRANGE(""https://docs.google.com/spreadsheets/d/1XL5vhW3sbDhbH9Cz0tuDiY8C3ctxq1tqvaCgkFb8cCA/edit?usp=sharing"",""นครราชสีมา!M247"")"),356829.92)</f>
        <v>356829.92</v>
      </c>
      <c r="O352" s="173">
        <f t="shared" ca="1" si="105"/>
        <v>67.428178382464097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IFERROR(__xludf.DUMMYFUNCTION("IMPORTRANGE(""https://docs.google.com/spreadsheets/d/1XL5vhW3sbDhbH9Cz0tuDiY8C3ctxq1tqvaCgkFb8cCA/edit?usp=sharing"",""นครราชสีมา!L248"")"),0)</f>
        <v>0</v>
      </c>
      <c r="M353" s="178"/>
      <c r="N353" s="178">
        <f ca="1">IFERROR(__xludf.DUMMYFUNCTION("IMPORTRANGE(""https://docs.google.com/spreadsheets/d/1XL5vhW3sbDhbH9Cz0tuDiY8C3ctxq1tqvaCgkFb8cCA/edit?usp=sharing"",""นครราชสีมา!M248"")"),0)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IFERROR(__xludf.DUMMYFUNCTION("IMPORTRANGE(""https://docs.google.com/spreadsheets/d/1XL5vhW3sbDhbH9Cz0tuDiY8C3ctxq1tqvaCgkFb8cCA/edit?usp=sharing"",""นครราชสีมา!L249"")"),529200)</f>
        <v>529200</v>
      </c>
      <c r="M354" s="178"/>
      <c r="N354" s="175">
        <f ca="1">IFERROR(__xludf.DUMMYFUNCTION("IMPORTRANGE(""https://docs.google.com/spreadsheets/d/1XL5vhW3sbDhbH9Cz0tuDiY8C3ctxq1tqvaCgkFb8cCA/edit?usp=sharing"",""นครราชสีมา!M249"")"),356829.92)</f>
        <v>356829.92</v>
      </c>
      <c r="O354" s="178">
        <f t="shared" ca="1" si="105"/>
        <v>67.428178382464097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IFERROR(__xludf.DUMMYFUNCTION("IMPORTRANGE(""https://docs.google.com/spreadsheets/d/1XL5vhW3sbDhbH9Cz0tuDiY8C3ctxq1tqvaCgkFb8cCA/edit?usp=sharing"",""นครราชสีมา!M250"")"),81950)</f>
        <v>81950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IFERROR(__xludf.DUMMYFUNCTION("IMPORTRANGE(""https://docs.google.com/spreadsheets/d/1XL5vhW3sbDhbH9Cz0tuDiY8C3ctxq1tqvaCgkFb8cCA/edit?usp=sharing"",""นครราชสีมา!M251"")"),207000)</f>
        <v>207000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IFERROR(__xludf.DUMMYFUNCTION("IMPORTRANGE(""https://docs.google.com/spreadsheets/d/1XL5vhW3sbDhbH9Cz0tuDiY8C3ctxq1tqvaCgkFb8cCA/edit?usp=sharing"",""นครราชสีมา!M252"")"),49399.92)</f>
        <v>49399.92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IFERROR(__xludf.DUMMYFUNCTION("IMPORTRANGE(""https://docs.google.com/spreadsheets/d/1XL5vhW3sbDhbH9Cz0tuDiY8C3ctxq1tqvaCgkFb8cCA/edit?usp=sharing"",""นครราชสีมา!M253"")"),18480)</f>
        <v>18480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IFERROR(__xludf.DUMMYFUNCTION("IMPORTRANGE(""https://docs.google.com/spreadsheets/d/1XL5vhW3sbDhbH9Cz0tuDiY8C3ctxq1tqvaCgkFb8cCA/edit?usp=sharing"",""นครราชสีมา!J255"")"),0)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IFERROR(__xludf.DUMMYFUNCTION("IMPORTRANGE(""https://docs.google.com/spreadsheets/d/1XL5vhW3sbDhbH9Cz0tuDiY8C3ctxq1tqvaCgkFb8cCA/edit?usp=sharing"",""นครราชสีมา!J256"")"),1)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IFERROR(__xludf.DUMMYFUNCTION("IMPORTRANGE(""https://docs.google.com/spreadsheets/d/1XL5vhW3sbDhbH9Cz0tuDiY8C3ctxq1tqvaCgkFb8cCA/edit?usp=sharing"",""นครราชสีมา!J257"")"),1)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IFERROR(__xludf.DUMMYFUNCTION("IMPORTRANGE(""https://docs.google.com/spreadsheets/d/1XL5vhW3sbDhbH9Cz0tuDiY8C3ctxq1tqvaCgkFb8cCA/edit?usp=sharing"",""นครราชสีมา!J258"")"),1)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IFERROR(__xludf.DUMMYFUNCTION("IMPORTRANGE(""https://docs.google.com/spreadsheets/d/1XL5vhW3sbDhbH9Cz0tuDiY8C3ctxq1tqvaCgkFb8cCA/edit?usp=sharing"",""นครราชสีมา!J166"")"),0)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IFERROR(__xludf.DUMMYFUNCTION("IMPORTRANGE(""https://docs.google.com/spreadsheets/d/1XL5vhW3sbDhbH9Cz0tuDiY8C3ctxq1tqvaCgkFb8cCA/edit?usp=sharing"",""นครราชสีมา!J166"")"),0)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IFERROR(__xludf.DUMMYFUNCTION("IMPORTRANGE(""https://docs.google.com/spreadsheets/d/1XL5vhW3sbDhbH9Cz0tuDiY8C3ctxq1tqvaCgkFb8cCA/edit?usp=sharing"",""นครราชสีมา!J166"")"),0)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IFERROR(__xludf.DUMMYFUNCTION("IMPORTRANGE(""https://docs.google.com/spreadsheets/d/1XL5vhW3sbDhbH9Cz0tuDiY8C3ctxq1tqvaCgkFb8cCA/edit?usp=sharing"",""นครราชสีมา!J166"")"),0)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IFERROR(__xludf.DUMMYFUNCTION("IMPORTRANGE(""https://docs.google.com/spreadsheets/d/1XL5vhW3sbDhbH9Cz0tuDiY8C3ctxq1tqvaCgkFb8cCA/edit?usp=sharing"",""นครราชสีมา!I263"")"),100)</f>
        <v>100</v>
      </c>
      <c r="J368" s="197">
        <f ca="1">IFERROR(__xludf.DUMMYFUNCTION("IMPORTRANGE(""https://docs.google.com/spreadsheets/d/1XL5vhW3sbDhbH9Cz0tuDiY8C3ctxq1tqvaCgkFb8cCA/edit?usp=sharing"",""นครราชสีมา!J263"")"),100)</f>
        <v>100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IFERROR(__xludf.DUMMYFUNCTION("IMPORTRANGE(""https://docs.google.com/spreadsheets/d/1XL5vhW3sbDhbH9Cz0tuDiY8C3ctxq1tqvaCgkFb8cCA/edit?usp=sharing"",""นครราชสีมา!I164"")"),0)</f>
        <v>0</v>
      </c>
      <c r="J369" s="213">
        <f ca="1">IFERROR(__xludf.DUMMYFUNCTION("IMPORTRANGE(""https://docs.google.com/spreadsheets/d/1XL5vhW3sbDhbH9Cz0tuDiY8C3ctxq1tqvaCgkFb8cCA/edit?usp=sharing"",""นครราชสีมา!J164"")"),0)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IFERROR(__xludf.DUMMYFUNCTION("IMPORTRANGE(""https://docs.google.com/spreadsheets/d/1XL5vhW3sbDhbH9Cz0tuDiY8C3ctxq1tqvaCgkFb8cCA/edit?usp=sharing"",""นครราชสีมา!I265"")"),100)</f>
        <v>100</v>
      </c>
      <c r="J370" s="213">
        <f ca="1">IFERROR(__xludf.DUMMYFUNCTION("IMPORTRANGE(""https://docs.google.com/spreadsheets/d/1XL5vhW3sbDhbH9Cz0tuDiY8C3ctxq1tqvaCgkFb8cCA/edit?usp=sharing"",""นครราชสีมา!J265"")"),100)</f>
        <v>100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IFERROR(__xludf.DUMMYFUNCTION("IMPORTRANGE(""https://docs.google.com/spreadsheets/d/1XL5vhW3sbDhbH9Cz0tuDiY8C3ctxq1tqvaCgkFb8cCA/edit?usp=sharing"",""นครราชสีมา!I164"")"),0)</f>
        <v>0</v>
      </c>
      <c r="J371" s="198">
        <f ca="1">IFERROR(__xludf.DUMMYFUNCTION("IMPORTRANGE(""https://docs.google.com/spreadsheets/d/1XL5vhW3sbDhbH9Cz0tuDiY8C3ctxq1tqvaCgkFb8cCA/edit?usp=sharing"",""นครราชสีมา!J164"")"),0)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IFERROR(__xludf.DUMMYFUNCTION("IMPORTRANGE(""https://docs.google.com/spreadsheets/d/1XL5vhW3sbDhbH9Cz0tuDiY8C3ctxq1tqvaCgkFb8cCA/edit?usp=sharing"",""นครราชสีมา!I267"")"),100)</f>
        <v>100</v>
      </c>
      <c r="J372" s="198">
        <f ca="1">IFERROR(__xludf.DUMMYFUNCTION("IMPORTRANGE(""https://docs.google.com/spreadsheets/d/1XL5vhW3sbDhbH9Cz0tuDiY8C3ctxq1tqvaCgkFb8cCA/edit?usp=sharing"",""นครราชสีมา!J267"")"),100)</f>
        <v>100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IFERROR(__xludf.DUMMYFUNCTION("IMPORTRANGE(""https://docs.google.com/spreadsheets/d/1XL5vhW3sbDhbH9Cz0tuDiY8C3ctxq1tqvaCgkFb8cCA/edit?usp=sharing"",""นครราชสีมา!I164"")"),0)</f>
        <v>0</v>
      </c>
      <c r="J373" s="213">
        <f ca="1">IFERROR(__xludf.DUMMYFUNCTION("IMPORTRANGE(""https://docs.google.com/spreadsheets/d/1XL5vhW3sbDhbH9Cz0tuDiY8C3ctxq1tqvaCgkFb8cCA/edit?usp=sharing"",""นครราชสีมา!J164"")"),0)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IFERROR(__xludf.DUMMYFUNCTION("IMPORTRANGE(""https://docs.google.com/spreadsheets/d/1XL5vhW3sbDhbH9Cz0tuDiY8C3ctxq1tqvaCgkFb8cCA/edit?usp=sharing"",""นครราชสีมา!I164"")"),0)</f>
        <v>0</v>
      </c>
      <c r="J374" s="197">
        <f ca="1">IFERROR(__xludf.DUMMYFUNCTION("IMPORTRANGE(""https://docs.google.com/spreadsheets/d/1XL5vhW3sbDhbH9Cz0tuDiY8C3ctxq1tqvaCgkFb8cCA/edit?usp=sharing"",""นครราชสีมา!J164"")"),0)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IFERROR(__xludf.DUMMYFUNCTION("IMPORTRANGE(""https://docs.google.com/spreadsheets/d/1XL5vhW3sbDhbH9Cz0tuDiY8C3ctxq1tqvaCgkFb8cCA/edit?usp=sharing"",""นครราชสีมา!I270"")"),200)</f>
        <v>200</v>
      </c>
      <c r="J375" s="197">
        <f ca="1">IFERROR(__xludf.DUMMYFUNCTION("IMPORTRANGE(""https://docs.google.com/spreadsheets/d/1XL5vhW3sbDhbH9Cz0tuDiY8C3ctxq1tqvaCgkFb8cCA/edit?usp=sharing"",""นครราชสีมา!J270"")"),200)</f>
        <v>200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IFERROR(__xludf.DUMMYFUNCTION("IMPORTRANGE(""https://docs.google.com/spreadsheets/d/1XL5vhW3sbDhbH9Cz0tuDiY8C3ctxq1tqvaCgkFb8cCA/edit?usp=sharing"",""นครราชสีมา!I271"")"),140)</f>
        <v>140</v>
      </c>
      <c r="J376" s="198">
        <f ca="1">IFERROR(__xludf.DUMMYFUNCTION("IMPORTRANGE(""https://docs.google.com/spreadsheets/d/1XL5vhW3sbDhbH9Cz0tuDiY8C3ctxq1tqvaCgkFb8cCA/edit?usp=sharing"",""นครราชสีมา!J271"")"),140)</f>
        <v>140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IFERROR(__xludf.DUMMYFUNCTION("IMPORTRANGE(""https://docs.google.com/spreadsheets/d/1XL5vhW3sbDhbH9Cz0tuDiY8C3ctxq1tqvaCgkFb8cCA/edit?usp=sharing"",""นครราชสีมา!I272"")"),60)</f>
        <v>60</v>
      </c>
      <c r="J377" s="213">
        <f ca="1">IFERROR(__xludf.DUMMYFUNCTION("IMPORTRANGE(""https://docs.google.com/spreadsheets/d/1XL5vhW3sbDhbH9Cz0tuDiY8C3ctxq1tqvaCgkFb8cCA/edit?usp=sharing"",""นครราชสีมา!J272"")"),60)</f>
        <v>60</v>
      </c>
      <c r="K377" s="171">
        <f t="shared" ca="1" si="107"/>
        <v>100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IFERROR(__xludf.DUMMYFUNCTION("IMPORTRANGE(""https://docs.google.com/spreadsheets/d/1XL5vhW3sbDhbH9Cz0tuDiY8C3ctxq1tqvaCgkFb8cCA/edit?usp=sharing"",""นครราชสีมา!J273"")"),0)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IFERROR(__xludf.DUMMYFUNCTION("IMPORTRANGE(""https://docs.google.com/spreadsheets/d/1XL5vhW3sbDhbH9Cz0tuDiY8C3ctxq1tqvaCgkFb8cCA/edit?usp=sharing"",""นครราชสีมา!J274"")"),0)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IFERROR(__xludf.DUMMYFUNCTION("IMPORTRANGE(""https://docs.google.com/spreadsheets/d/1XL5vhW3sbDhbH9Cz0tuDiY8C3ctxq1tqvaCgkFb8cCA/edit?usp=sharing"",""นครราชสีมา!I275"")"),1000)</f>
        <v>1000</v>
      </c>
      <c r="J380" s="379">
        <f ca="1">IFERROR(__xludf.DUMMYFUNCTION("IMPORTRANGE(""https://docs.google.com/spreadsheets/d/1XL5vhW3sbDhbH9Cz0tuDiY8C3ctxq1tqvaCgkFb8cCA/edit?usp=sharing"",""นครราชสีมา!J275"")"),0)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IFERROR(__xludf.DUMMYFUNCTION("IMPORTRANGE(""https://docs.google.com/spreadsheets/d/1XL5vhW3sbDhbH9Cz0tuDiY8C3ctxq1tqvaCgkFb8cCA/edit?usp=sharing"",""นครราชสีมา!M275"")"),61130)</f>
        <v>61130</v>
      </c>
      <c r="O380" s="381">
        <f ca="1">+IF(L380&gt;0,N380*100/L380,0)</f>
        <v>5.9434916190253961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IFERROR(__xludf.DUMMYFUNCTION("IMPORTRANGE(""https://docs.google.com/spreadsheets/d/1XL5vhW3sbDhbH9Cz0tuDiY8C3ctxq1tqvaCgkFb8cCA/edit?usp=sharing"",""นครราชสีมา!I276"")"),100)</f>
        <v>100</v>
      </c>
      <c r="J381" s="379">
        <f ca="1">IFERROR(__xludf.DUMMYFUNCTION("IMPORTRANGE(""https://docs.google.com/spreadsheets/d/1XL5vhW3sbDhbH9Cz0tuDiY8C3ctxq1tqvaCgkFb8cCA/edit?usp=sharing"",""นครราชสีมา!J276"")"),50)</f>
        <v>50</v>
      </c>
      <c r="K381" s="380">
        <f t="shared" ca="1" si="108"/>
        <v>50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IFERROR(__xludf.DUMMYFUNCTION("IMPORTRANGE(""https://docs.google.com/spreadsheets/d/1XL5vhW3sbDhbH9Cz0tuDiY8C3ctxq1tqvaCgkFb8cCA/edit?usp=sharing"",""นครราชสีมา!L277"")"),0)</f>
        <v>0</v>
      </c>
      <c r="M382" s="172"/>
      <c r="N382" s="172">
        <f ca="1">IFERROR(__xludf.DUMMYFUNCTION("IMPORTRANGE(""https://docs.google.com/spreadsheets/d/1XL5vhW3sbDhbH9Cz0tuDiY8C3ctxq1tqvaCgkFb8cCA/edit?usp=sharing"",""นครราชสีมา!M277"")"),0)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IFERROR(__xludf.DUMMYFUNCTION("IMPORTRANGE(""https://docs.google.com/spreadsheets/d/1XL5vhW3sbDhbH9Cz0tuDiY8C3ctxq1tqvaCgkFb8cCA/edit?usp=sharing"",""นครราชสีมา!M278"")"),61130)</f>
        <v>61130</v>
      </c>
      <c r="O383" s="173">
        <f t="shared" ca="1" si="109"/>
        <v>5.9434916190253961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IFERROR(__xludf.DUMMYFUNCTION("IMPORTRANGE(""https://docs.google.com/spreadsheets/d/1XL5vhW3sbDhbH9Cz0tuDiY8C3ctxq1tqvaCgkFb8cCA/edit?usp=sharing"",""นครราชสีมา!L279"")"),0)</f>
        <v>0</v>
      </c>
      <c r="M384" s="178"/>
      <c r="N384" s="178">
        <f ca="1">IFERROR(__xludf.DUMMYFUNCTION("IMPORTRANGE(""https://docs.google.com/spreadsheets/d/1XL5vhW3sbDhbH9Cz0tuDiY8C3ctxq1tqvaCgkFb8cCA/edit?usp=sharing"",""นครราชสีมา!M279"")"),0)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IFERROR(__xludf.DUMMYFUNCTION("IMPORTRANGE(""https://docs.google.com/spreadsheets/d/1XL5vhW3sbDhbH9Cz0tuDiY8C3ctxq1tqvaCgkFb8cCA/edit?usp=sharing"",""นครราชสีมา!M280"")"),61130)</f>
        <v>61130</v>
      </c>
      <c r="O385" s="178">
        <f t="shared" ca="1" si="109"/>
        <v>5.9434916190253961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IFERROR(__xludf.DUMMYFUNCTION("IMPORTRANGE(""https://docs.google.com/spreadsheets/d/1XL5vhW3sbDhbH9Cz0tuDiY8C3ctxq1tqvaCgkFb8cCA/edit?usp=sharing"",""นครราชสีมา!M281"")"),10450)</f>
        <v>10450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IFERROR(__xludf.DUMMYFUNCTION("IMPORTRANGE(""https://docs.google.com/spreadsheets/d/1XL5vhW3sbDhbH9Cz0tuDiY8C3ctxq1tqvaCgkFb8cCA/edit?usp=sharing"",""นครราชสีมา!M282"")"),0)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IFERROR(__xludf.DUMMYFUNCTION("IMPORTRANGE(""https://docs.google.com/spreadsheets/d/1XL5vhW3sbDhbH9Cz0tuDiY8C3ctxq1tqvaCgkFb8cCA/edit?usp=sharing"",""นครราชสีมา!M283"")"),46400)</f>
        <v>46400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IFERROR(__xludf.DUMMYFUNCTION("IMPORTRANGE(""https://docs.google.com/spreadsheets/d/1XL5vhW3sbDhbH9Cz0tuDiY8C3ctxq1tqvaCgkFb8cCA/edit?usp=sharing"",""นครราชสีมา!M284"")"),4280)</f>
        <v>4280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IFERROR(__xludf.DUMMYFUNCTION("IMPORTRANGE(""https://docs.google.com/spreadsheets/d/1XL5vhW3sbDhbH9Cz0tuDiY8C3ctxq1tqvaCgkFb8cCA/edit?usp=sharing"",""นครราชสีมา!J286"")"),0)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IFERROR(__xludf.DUMMYFUNCTION("IMPORTRANGE(""https://docs.google.com/spreadsheets/d/1XL5vhW3sbDhbH9Cz0tuDiY8C3ctxq1tqvaCgkFb8cCA/edit?usp=sharing"",""นครราชสีมา!J287"")"),1)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IFERROR(__xludf.DUMMYFUNCTION("IMPORTRANGE(""https://docs.google.com/spreadsheets/d/1XL5vhW3sbDhbH9Cz0tuDiY8C3ctxq1tqvaCgkFb8cCA/edit?usp=sharing"",""นครราชสีมา!J288"")"),1)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IFERROR(__xludf.DUMMYFUNCTION("IMPORTRANGE(""https://docs.google.com/spreadsheets/d/1XL5vhW3sbDhbH9Cz0tuDiY8C3ctxq1tqvaCgkFb8cCA/edit?usp=sharing"",""นครราชสีมา!J289"")"),1)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IFERROR(__xludf.DUMMYFUNCTION("IMPORTRANGE(""https://docs.google.com/spreadsheets/d/1XL5vhW3sbDhbH9Cz0tuDiY8C3ctxq1tqvaCgkFb8cCA/edit?usp=sharing"",""นครราชสีมา!I291"")"),100)</f>
        <v>100</v>
      </c>
      <c r="J396" s="207">
        <f ca="1">IFERROR(__xludf.DUMMYFUNCTION("IMPORTRANGE(""https://docs.google.com/spreadsheets/d/1XL5vhW3sbDhbH9Cz0tuDiY8C3ctxq1tqvaCgkFb8cCA/edit?usp=sharing"",""นครราชสีมา!J291"")"),50)</f>
        <v>50</v>
      </c>
      <c r="K396" s="171">
        <f t="shared" ref="K396:K398" ca="1" si="110">IF(I396&gt;0,J396*100/I396,0)</f>
        <v>50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IFERROR(__xludf.DUMMYFUNCTION("IMPORTRANGE(""https://docs.google.com/spreadsheets/d/1XL5vhW3sbDhbH9Cz0tuDiY8C3ctxq1tqvaCgkFb8cCA/edit?usp=sharing"",""นครราชสีมา!I292"")"),1000)</f>
        <v>1000</v>
      </c>
      <c r="J397" s="207">
        <f ca="1">IFERROR(__xludf.DUMMYFUNCTION("IMPORTRANGE(""https://docs.google.com/spreadsheets/d/1XL5vhW3sbDhbH9Cz0tuDiY8C3ctxq1tqvaCgkFb8cCA/edit?usp=sharing"",""นครราชสีมา!J292"")"),0)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IFERROR(__xludf.DUMMYFUNCTION("IMPORTRANGE(""https://docs.google.com/spreadsheets/d/1XL5vhW3sbDhbH9Cz0tuDiY8C3ctxq1tqvaCgkFb8cCA/edit?usp=sharing"",""นครราชสีมา!I293"")"),100)</f>
        <v>100</v>
      </c>
      <c r="J398" s="207">
        <f ca="1">IFERROR(__xludf.DUMMYFUNCTION("IMPORTRANGE(""https://docs.google.com/spreadsheets/d/1XL5vhW3sbDhbH9Cz0tuDiY8C3ctxq1tqvaCgkFb8cCA/edit?usp=sharing"",""นครราชสีมา!J293"")"),0)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IFERROR(__xludf.DUMMYFUNCTION("IMPORTRANGE(""https://docs.google.com/spreadsheets/d/1XL5vhW3sbDhbH9Cz0tuDiY8C3ctxq1tqvaCgkFb8cCA/edit?usp=sharing"",""นครราชสีมา!J294"")"),0)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IFERROR(__xludf.DUMMYFUNCTION("IMPORTRANGE(""https://docs.google.com/spreadsheets/d/1XL5vhW3sbDhbH9Cz0tuDiY8C3ctxq1tqvaCgkFb8cCA/edit?usp=sharing"",""นครราชสีมา!J295"")"),0)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IFERROR(__xludf.DUMMYFUNCTION("IMPORTRANGE(""https://docs.google.com/spreadsheets/d/1XL5vhW3sbDhbH9Cz0tuDiY8C3ctxq1tqvaCgkFb8cCA/edit?usp=sharing"",""นครราชสีมา!I296"")"),282)</f>
        <v>282</v>
      </c>
      <c r="J401" s="379">
        <f ca="1">IFERROR(__xludf.DUMMYFUNCTION("IMPORTRANGE(""https://docs.google.com/spreadsheets/d/1XL5vhW3sbDhbH9Cz0tuDiY8C3ctxq1tqvaCgkFb8cCA/edit?usp=sharing"",""นครราชสีมา!J296"")"),150)</f>
        <v>150</v>
      </c>
      <c r="K401" s="380">
        <f t="shared" ref="K401:K402" ca="1" si="111">IF(I401&gt;0,J401*100/I401,0)</f>
        <v>53.191489361702125</v>
      </c>
      <c r="L401" s="381">
        <f ca="1">IFERROR(__xludf.DUMMYFUNCTION("IMPORTRANGE(""https://docs.google.com/spreadsheets/d/1XL5vhW3sbDhbH9Cz0tuDiY8C3ctxq1tqvaCgkFb8cCA/edit?usp=sharing"",""นครราชสีมา!L296"")"),310620)</f>
        <v>310620</v>
      </c>
      <c r="M401" s="381"/>
      <c r="N401" s="381">
        <f ca="1">IFERROR(__xludf.DUMMYFUNCTION("IMPORTRANGE(""https://docs.google.com/spreadsheets/d/1XL5vhW3sbDhbH9Cz0tuDiY8C3ctxq1tqvaCgkFb8cCA/edit?usp=sharing"",""นครราชสีมา!M296"")"),140900)</f>
        <v>140900</v>
      </c>
      <c r="O401" s="381">
        <f ca="1">+IF(L401&gt;0,N401*100/L401,0)</f>
        <v>45.360891120983837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IFERROR(__xludf.DUMMYFUNCTION("IMPORTRANGE(""https://docs.google.com/spreadsheets/d/1XL5vhW3sbDhbH9Cz0tuDiY8C3ctxq1tqvaCgkFb8cCA/edit?usp=sharing"",""นครราชสีมา!I297"")"),94)</f>
        <v>94</v>
      </c>
      <c r="J402" s="379">
        <f ca="1">IFERROR(__xludf.DUMMYFUNCTION("IMPORTRANGE(""https://docs.google.com/spreadsheets/d/1XL5vhW3sbDhbH9Cz0tuDiY8C3ctxq1tqvaCgkFb8cCA/edit?usp=sharing"",""นครราชสีมา!J297"")"),50)</f>
        <v>50</v>
      </c>
      <c r="K402" s="380">
        <f t="shared" ca="1" si="111"/>
        <v>53.191489361702125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IFERROR(__xludf.DUMMYFUNCTION("IMPORTRANGE(""https://docs.google.com/spreadsheets/d/1XL5vhW3sbDhbH9Cz0tuDiY8C3ctxq1tqvaCgkFb8cCA/edit?usp=sharing"",""นครราชสีมา!L298"")"),0)</f>
        <v>0</v>
      </c>
      <c r="M403" s="172"/>
      <c r="N403" s="178">
        <f ca="1">IFERROR(__xludf.DUMMYFUNCTION("IMPORTRANGE(""https://docs.google.com/spreadsheets/d/1XL5vhW3sbDhbH9Cz0tuDiY8C3ctxq1tqvaCgkFb8cCA/edit?usp=sharing"",""นครราชสีมา!M298"")"),0)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IFERROR(__xludf.DUMMYFUNCTION("IMPORTRANGE(""https://docs.google.com/spreadsheets/d/1XL5vhW3sbDhbH9Cz0tuDiY8C3ctxq1tqvaCgkFb8cCA/edit?usp=sharing"",""นครราชสีมา!L299"")"),310620)</f>
        <v>310620</v>
      </c>
      <c r="M404" s="173"/>
      <c r="N404" s="178">
        <f ca="1">IFERROR(__xludf.DUMMYFUNCTION("IMPORTRANGE(""https://docs.google.com/spreadsheets/d/1XL5vhW3sbDhbH9Cz0tuDiY8C3ctxq1tqvaCgkFb8cCA/edit?usp=sharing"",""นครราชสีมา!M299"")"),140900)</f>
        <v>140900</v>
      </c>
      <c r="O404" s="178">
        <f t="shared" ca="1" si="112"/>
        <v>45.360891120983837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IFERROR(__xludf.DUMMYFUNCTION("IMPORTRANGE(""https://docs.google.com/spreadsheets/d/1XL5vhW3sbDhbH9Cz0tuDiY8C3ctxq1tqvaCgkFb8cCA/edit?usp=sharing"",""นครราชสีมา!L300"")"),0)</f>
        <v>0</v>
      </c>
      <c r="M405" s="178"/>
      <c r="N405" s="178">
        <f ca="1">IFERROR(__xludf.DUMMYFUNCTION("IMPORTRANGE(""https://docs.google.com/spreadsheets/d/1XL5vhW3sbDhbH9Cz0tuDiY8C3ctxq1tqvaCgkFb8cCA/edit?usp=sharing"",""นครราชสีมา!M300"")"),0)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IFERROR(__xludf.DUMMYFUNCTION("IMPORTRANGE(""https://docs.google.com/spreadsheets/d/1XL5vhW3sbDhbH9Cz0tuDiY8C3ctxq1tqvaCgkFb8cCA/edit?usp=sharing"",""นครราชสีมา!L301"")"),310620)</f>
        <v>310620</v>
      </c>
      <c r="M406" s="178"/>
      <c r="N406" s="178">
        <f ca="1">IFERROR(__xludf.DUMMYFUNCTION("IMPORTRANGE(""https://docs.google.com/spreadsheets/d/1XL5vhW3sbDhbH9Cz0tuDiY8C3ctxq1tqvaCgkFb8cCA/edit?usp=sharing"",""นครราชสีมา!M301"")"),140900)</f>
        <v>140900</v>
      </c>
      <c r="O406" s="178">
        <f t="shared" ca="1" si="112"/>
        <v>45.360891120983837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IFERROR(__xludf.DUMMYFUNCTION("IMPORTRANGE(""https://docs.google.com/spreadsheets/d/1XL5vhW3sbDhbH9Cz0tuDiY8C3ctxq1tqvaCgkFb8cCA/edit?usp=sharing"",""นครราชสีมา!M302"")"),53180)</f>
        <v>53180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IFERROR(__xludf.DUMMYFUNCTION("IMPORTRANGE(""https://docs.google.com/spreadsheets/d/1XL5vhW3sbDhbH9Cz0tuDiY8C3ctxq1tqvaCgkFb8cCA/edit?usp=sharing"",""นครราชสีมา!M303"")"),86000)</f>
        <v>86000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IFERROR(__xludf.DUMMYFUNCTION("IMPORTRANGE(""https://docs.google.com/spreadsheets/d/1XL5vhW3sbDhbH9Cz0tuDiY8C3ctxq1tqvaCgkFb8cCA/edit?usp=sharing"",""นครราชสีมา!M304"")"),0)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IFERROR(__xludf.DUMMYFUNCTION("IMPORTRANGE(""https://docs.google.com/spreadsheets/d/1XL5vhW3sbDhbH9Cz0tuDiY8C3ctxq1tqvaCgkFb8cCA/edit?usp=sharing"",""นครราชสีมา!M305"")"),1720)</f>
        <v>1720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IFERROR(__xludf.DUMMYFUNCTION("IMPORTRANGE(""https://docs.google.com/spreadsheets/d/1XL5vhW3sbDhbH9Cz0tuDiY8C3ctxq1tqvaCgkFb8cCA/edit?usp=sharing"",""นครราชสีมา!J307"")"),0)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IFERROR(__xludf.DUMMYFUNCTION("IMPORTRANGE(""https://docs.google.com/spreadsheets/d/1XL5vhW3sbDhbH9Cz0tuDiY8C3ctxq1tqvaCgkFb8cCA/edit?usp=sharing"",""นครราชสีมา!J308"")"),1)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IFERROR(__xludf.DUMMYFUNCTION("IMPORTRANGE(""https://docs.google.com/spreadsheets/d/1XL5vhW3sbDhbH9Cz0tuDiY8C3ctxq1tqvaCgkFb8cCA/edit?usp=sharing"",""นครราชสีมา!J309"")"),1)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IFERROR(__xludf.DUMMYFUNCTION("IMPORTRANGE(""https://docs.google.com/spreadsheets/d/1XL5vhW3sbDhbH9Cz0tuDiY8C3ctxq1tqvaCgkFb8cCA/edit?usp=sharing"",""นครราชสีมา!J310"")"),1)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IFERROR(__xludf.DUMMYFUNCTION("IMPORTRANGE(""https://docs.google.com/spreadsheets/d/1XL5vhW3sbDhbH9Cz0tuDiY8C3ctxq1tqvaCgkFb8cCA/edit?usp=sharing"",""นครราชสีมา!I311"")"),94)</f>
        <v>94</v>
      </c>
      <c r="J416" s="210">
        <f ca="1">IFERROR(__xludf.DUMMYFUNCTION("IMPORTRANGE(""https://docs.google.com/spreadsheets/d/1XL5vhW3sbDhbH9Cz0tuDiY8C3ctxq1tqvaCgkFb8cCA/edit?usp=sharing"",""นครราชสีมา!J311"")"),50)</f>
        <v>50</v>
      </c>
      <c r="K416" s="211">
        <f t="shared" ref="K416:K432" ca="1" si="113">IF(I416&gt;0,J416*100/I416,0)</f>
        <v>53.191489361702125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IFERROR(__xludf.DUMMYFUNCTION("IMPORTRANGE(""https://docs.google.com/spreadsheets/d/1XL5vhW3sbDhbH9Cz0tuDiY8C3ctxq1tqvaCgkFb8cCA/edit?usp=sharing"",""นครราชสีมา!I312"")"),34)</f>
        <v>34</v>
      </c>
      <c r="J417" s="400">
        <f ca="1">IFERROR(__xludf.DUMMYFUNCTION("IMPORTRANGE(""https://docs.google.com/spreadsheets/d/1XL5vhW3sbDhbH9Cz0tuDiY8C3ctxq1tqvaCgkFb8cCA/edit?usp=sharing"",""นครราชสีมา!J312"")"),0)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IFERROR(__xludf.DUMMYFUNCTION("IMPORTRANGE(""https://docs.google.com/spreadsheets/d/1XL5vhW3sbDhbH9Cz0tuDiY8C3ctxq1tqvaCgkFb8cCA/edit?usp=sharing"",""นครราชสีมา!I313"")"),102)</f>
        <v>102</v>
      </c>
      <c r="J418" s="401">
        <f ca="1">IFERROR(__xludf.DUMMYFUNCTION("IMPORTRANGE(""https://docs.google.com/spreadsheets/d/1XL5vhW3sbDhbH9Cz0tuDiY8C3ctxq1tqvaCgkFb8cCA/edit?usp=sharing"",""นครราชสีมา!J313"")"),0)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IFERROR(__xludf.DUMMYFUNCTION("IMPORTRANGE(""https://docs.google.com/spreadsheets/d/1XL5vhW3sbDhbH9Cz0tuDiY8C3ctxq1tqvaCgkFb8cCA/edit?usp=sharing"",""นครราชสีมา!I314"")"),34)</f>
        <v>34</v>
      </c>
      <c r="J419" s="402">
        <f ca="1">IFERROR(__xludf.DUMMYFUNCTION("IMPORTRANGE(""https://docs.google.com/spreadsheets/d/1XL5vhW3sbDhbH9Cz0tuDiY8C3ctxq1tqvaCgkFb8cCA/edit?usp=sharing"",""นครราชสีมา!J314"")"),0)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IFERROR(__xludf.DUMMYFUNCTION("IMPORTRANGE(""https://docs.google.com/spreadsheets/d/1XL5vhW3sbDhbH9Cz0tuDiY8C3ctxq1tqvaCgkFb8cCA/edit?usp=sharing"",""นครราชสีมา!I315"")"),34)</f>
        <v>34</v>
      </c>
      <c r="J420" s="402">
        <f ca="1">IFERROR(__xludf.DUMMYFUNCTION("IMPORTRANGE(""https://docs.google.com/spreadsheets/d/1XL5vhW3sbDhbH9Cz0tuDiY8C3ctxq1tqvaCgkFb8cCA/edit?usp=sharing"",""นครราชสีมา!J315"")"),0)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IFERROR(__xludf.DUMMYFUNCTION("IMPORTRANGE(""https://docs.google.com/spreadsheets/d/1XL5vhW3sbDhbH9Cz0tuDiY8C3ctxq1tqvaCgkFb8cCA/edit?usp=sharing"",""นครราชสีมา!I316"")"),50)</f>
        <v>50</v>
      </c>
      <c r="J421" s="400">
        <f ca="1">IFERROR(__xludf.DUMMYFUNCTION("IMPORTRANGE(""https://docs.google.com/spreadsheets/d/1XL5vhW3sbDhbH9Cz0tuDiY8C3ctxq1tqvaCgkFb8cCA/edit?usp=sharing"",""นครราชสีมา!J316"")"),50)</f>
        <v>50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IFERROR(__xludf.DUMMYFUNCTION("IMPORTRANGE(""https://docs.google.com/spreadsheets/d/1XL5vhW3sbDhbH9Cz0tuDiY8C3ctxq1tqvaCgkFb8cCA/edit?usp=sharing"",""นครราชสีมา!I317"")"),150)</f>
        <v>150</v>
      </c>
      <c r="J422" s="401">
        <f ca="1">IFERROR(__xludf.DUMMYFUNCTION("IMPORTRANGE(""https://docs.google.com/spreadsheets/d/1XL5vhW3sbDhbH9Cz0tuDiY8C3ctxq1tqvaCgkFb8cCA/edit?usp=sharing"",""นครราชสีมา!J317"")"),150)</f>
        <v>150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IFERROR(__xludf.DUMMYFUNCTION("IMPORTRANGE(""https://docs.google.com/spreadsheets/d/1XL5vhW3sbDhbH9Cz0tuDiY8C3ctxq1tqvaCgkFb8cCA/edit?usp=sharing"",""นครราชสีมา!I318"")"),50)</f>
        <v>50</v>
      </c>
      <c r="J423" s="402">
        <f ca="1">IFERROR(__xludf.DUMMYFUNCTION("IMPORTRANGE(""https://docs.google.com/spreadsheets/d/1XL5vhW3sbDhbH9Cz0tuDiY8C3ctxq1tqvaCgkFb8cCA/edit?usp=sharing"",""นครราชสีมา!J318"")"),50)</f>
        <v>50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IFERROR(__xludf.DUMMYFUNCTION("IMPORTRANGE(""https://docs.google.com/spreadsheets/d/1XL5vhW3sbDhbH9Cz0tuDiY8C3ctxq1tqvaCgkFb8cCA/edit?usp=sharing"",""นครราชสีมา!I319"")"),50)</f>
        <v>50</v>
      </c>
      <c r="J424" s="402">
        <f ca="1">IFERROR(__xludf.DUMMYFUNCTION("IMPORTRANGE(""https://docs.google.com/spreadsheets/d/1XL5vhW3sbDhbH9Cz0tuDiY8C3ctxq1tqvaCgkFb8cCA/edit?usp=sharing"",""นครราชสีมา!J319"")"),50)</f>
        <v>50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IFERROR(__xludf.DUMMYFUNCTION("IMPORTRANGE(""https://docs.google.com/spreadsheets/d/1XL5vhW3sbDhbH9Cz0tuDiY8C3ctxq1tqvaCgkFb8cCA/edit?usp=sharing"",""นครราชสีมา!I320"")"),50)</f>
        <v>50</v>
      </c>
      <c r="J425" s="402">
        <f ca="1">IFERROR(__xludf.DUMMYFUNCTION("IMPORTRANGE(""https://docs.google.com/spreadsheets/d/1XL5vhW3sbDhbH9Cz0tuDiY8C3ctxq1tqvaCgkFb8cCA/edit?usp=sharing"",""นครราชสีมา!J320"")"),50)</f>
        <v>50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IFERROR(__xludf.DUMMYFUNCTION("IMPORTRANGE(""https://docs.google.com/spreadsheets/d/1XL5vhW3sbDhbH9Cz0tuDiY8C3ctxq1tqvaCgkFb8cCA/edit?usp=sharing"",""นครราชสีมา!I321"")"),10)</f>
        <v>10</v>
      </c>
      <c r="J426" s="400">
        <f ca="1">IFERROR(__xludf.DUMMYFUNCTION("IMPORTRANGE(""https://docs.google.com/spreadsheets/d/1XL5vhW3sbDhbH9Cz0tuDiY8C3ctxq1tqvaCgkFb8cCA/edit?usp=sharing"",""นครราชสีมา!J321"")"),0)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IFERROR(__xludf.DUMMYFUNCTION("IMPORTRANGE(""https://docs.google.com/spreadsheets/d/1XL5vhW3sbDhbH9Cz0tuDiY8C3ctxq1tqvaCgkFb8cCA/edit?usp=sharing"",""นครราชสีมา!I322"")"),30)</f>
        <v>30</v>
      </c>
      <c r="J427" s="401">
        <f ca="1">IFERROR(__xludf.DUMMYFUNCTION("IMPORTRANGE(""https://docs.google.com/spreadsheets/d/1XL5vhW3sbDhbH9Cz0tuDiY8C3ctxq1tqvaCgkFb8cCA/edit?usp=sharing"",""นครราชสีมา!J322"")"),0)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IFERROR(__xludf.DUMMYFUNCTION("IMPORTRANGE(""https://docs.google.com/spreadsheets/d/1XL5vhW3sbDhbH9Cz0tuDiY8C3ctxq1tqvaCgkFb8cCA/edit?usp=sharing"",""นครราชสีมา!I323"")"),10)</f>
        <v>10</v>
      </c>
      <c r="J428" s="402">
        <f ca="1">IFERROR(__xludf.DUMMYFUNCTION("IMPORTRANGE(""https://docs.google.com/spreadsheets/d/1XL5vhW3sbDhbH9Cz0tuDiY8C3ctxq1tqvaCgkFb8cCA/edit?usp=sharing"",""นครราชสีมา!J323"")"),0)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IFERROR(__xludf.DUMMYFUNCTION("IMPORTRANGE(""https://docs.google.com/spreadsheets/d/1XL5vhW3sbDhbH9Cz0tuDiY8C3ctxq1tqvaCgkFb8cCA/edit?usp=sharing"",""นครราชสีมา!I324"")"),10)</f>
        <v>10</v>
      </c>
      <c r="J429" s="402">
        <f ca="1">IFERROR(__xludf.DUMMYFUNCTION("IMPORTRANGE(""https://docs.google.com/spreadsheets/d/1XL5vhW3sbDhbH9Cz0tuDiY8C3ctxq1tqvaCgkFb8cCA/edit?usp=sharing"",""นครราชสีมา!J324"")"),0)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IFERROR(__xludf.DUMMYFUNCTION("IMPORTRANGE(""https://docs.google.com/spreadsheets/d/1XL5vhW3sbDhbH9Cz0tuDiY8C3ctxq1tqvaCgkFb8cCA/edit?usp=sharing"",""นครราชสีมา!I325"")"),84)</f>
        <v>84</v>
      </c>
      <c r="J430" s="400">
        <f ca="1">IFERROR(__xludf.DUMMYFUNCTION("IMPORTRANGE(""https://docs.google.com/spreadsheets/d/1XL5vhW3sbDhbH9Cz0tuDiY8C3ctxq1tqvaCgkFb8cCA/edit?usp=sharing"",""นครราชสีมา!J325"")"),0)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IFERROR(__xludf.DUMMYFUNCTION("IMPORTRANGE(""https://docs.google.com/spreadsheets/d/1XL5vhW3sbDhbH9Cz0tuDiY8C3ctxq1tqvaCgkFb8cCA/edit?usp=sharing"",""นครราชสีมา!I326"")"),34)</f>
        <v>34</v>
      </c>
      <c r="J431" s="402">
        <f ca="1">IFERROR(__xludf.DUMMYFUNCTION("IMPORTRANGE(""https://docs.google.com/spreadsheets/d/1XL5vhW3sbDhbH9Cz0tuDiY8C3ctxq1tqvaCgkFb8cCA/edit?usp=sharing"",""นครราชสีมา!J326"")"),0)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IFERROR(__xludf.DUMMYFUNCTION("IMPORTRANGE(""https://docs.google.com/spreadsheets/d/1XL5vhW3sbDhbH9Cz0tuDiY8C3ctxq1tqvaCgkFb8cCA/edit?usp=sharing"",""นครราชสีมา!I327"")"),50)</f>
        <v>50</v>
      </c>
      <c r="J432" s="402">
        <f ca="1">IFERROR(__xludf.DUMMYFUNCTION("IMPORTRANGE(""https://docs.google.com/spreadsheets/d/1XL5vhW3sbDhbH9Cz0tuDiY8C3ctxq1tqvaCgkFb8cCA/edit?usp=sharing"",""นครราชสีมา!J327"")"),0)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IFERROR(__xludf.DUMMYFUNCTION("IMPORTRANGE(""https://docs.google.com/spreadsheets/d/1XL5vhW3sbDhbH9Cz0tuDiY8C3ctxq1tqvaCgkFb8cCA/edit?usp=sharing"",""นครราชสีมา!J328"")"),0)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IFERROR(__xludf.DUMMYFUNCTION("IMPORTRANGE(""https://docs.google.com/spreadsheets/d/1XL5vhW3sbDhbH9Cz0tuDiY8C3ctxq1tqvaCgkFb8cCA/edit?usp=sharing"",""นครราชสีมา!J329"")"),0)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IFERROR(__xludf.DUMMYFUNCTION("IMPORTRANGE(""https://docs.google.com/spreadsheets/d/1XL5vhW3sbDhbH9Cz0tuDiY8C3ctxq1tqvaCgkFb8cCA/edit?usp=sharing"",""นครราชสีมา!I330"")"),40)</f>
        <v>40</v>
      </c>
      <c r="J435" s="418">
        <f ca="1">IFERROR(__xludf.DUMMYFUNCTION("IMPORTRANGE(""https://docs.google.com/spreadsheets/d/1XL5vhW3sbDhbH9Cz0tuDiY8C3ctxq1tqvaCgkFb8cCA/edit?usp=sharing"",""นครราชสีมา!J330"")"),0)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IFERROR(__xludf.DUMMYFUNCTION("IMPORTRANGE(""https://docs.google.com/spreadsheets/d/1XL5vhW3sbDhbH9Cz0tuDiY8C3ctxq1tqvaCgkFb8cCA/edit?usp=sharing"",""นครราชสีมา!L330"")"),139000)</f>
        <v>139000</v>
      </c>
      <c r="M435" s="420"/>
      <c r="N435" s="420">
        <f ca="1">IFERROR(__xludf.DUMMYFUNCTION("IMPORTRANGE(""https://docs.google.com/spreadsheets/d/1XL5vhW3sbDhbH9Cz0tuDiY8C3ctxq1tqvaCgkFb8cCA/edit?usp=sharing"",""นครราชสีมา!M330"")"),20240)</f>
        <v>20240</v>
      </c>
      <c r="O435" s="420">
        <f t="shared" ref="O435:O439" ca="1" si="114">+IF(L435&gt;0,N435*100/L435,0)</f>
        <v>14.561151079136691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IFERROR(__xludf.DUMMYFUNCTION("IMPORTRANGE(""https://docs.google.com/spreadsheets/d/1XL5vhW3sbDhbH9Cz0tuDiY8C3ctxq1tqvaCgkFb8cCA/edit?usp=sharing"",""นครราชสีมา!L331"")"),0)</f>
        <v>0</v>
      </c>
      <c r="M436" s="172"/>
      <c r="N436" s="178">
        <f ca="1">IFERROR(__xludf.DUMMYFUNCTION("IMPORTRANGE(""https://docs.google.com/spreadsheets/d/1XL5vhW3sbDhbH9Cz0tuDiY8C3ctxq1tqvaCgkFb8cCA/edit?usp=sharing"",""นครราชสีมา!M331"")"),0)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IFERROR(__xludf.DUMMYFUNCTION("IMPORTRANGE(""https://docs.google.com/spreadsheets/d/1XL5vhW3sbDhbH9Cz0tuDiY8C3ctxq1tqvaCgkFb8cCA/edit?usp=sharing"",""นครราชสีมา!L332"")"),139000)</f>
        <v>139000</v>
      </c>
      <c r="M437" s="173"/>
      <c r="N437" s="178">
        <f ca="1">IFERROR(__xludf.DUMMYFUNCTION("IMPORTRANGE(""https://docs.google.com/spreadsheets/d/1XL5vhW3sbDhbH9Cz0tuDiY8C3ctxq1tqvaCgkFb8cCA/edit?usp=sharing"",""นครราชสีมา!M332"")"),20240)</f>
        <v>20240</v>
      </c>
      <c r="O437" s="178">
        <f t="shared" ca="1" si="114"/>
        <v>14.561151079136691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IFERROR(__xludf.DUMMYFUNCTION("IMPORTRANGE(""https://docs.google.com/spreadsheets/d/1XL5vhW3sbDhbH9Cz0tuDiY8C3ctxq1tqvaCgkFb8cCA/edit?usp=sharing"",""นครราชสีมา!L333"")"),0)</f>
        <v>0</v>
      </c>
      <c r="M438" s="178"/>
      <c r="N438" s="178">
        <f ca="1">IFERROR(__xludf.DUMMYFUNCTION("IMPORTRANGE(""https://docs.google.com/spreadsheets/d/1XL5vhW3sbDhbH9Cz0tuDiY8C3ctxq1tqvaCgkFb8cCA/edit?usp=sharing"",""นครราชสีมา!M333"")"),0)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IFERROR(__xludf.DUMMYFUNCTION("IMPORTRANGE(""https://docs.google.com/spreadsheets/d/1XL5vhW3sbDhbH9Cz0tuDiY8C3ctxq1tqvaCgkFb8cCA/edit?usp=sharing"",""นครราชสีมา!L334"")"),139000)</f>
        <v>139000</v>
      </c>
      <c r="M439" s="178"/>
      <c r="N439" s="178">
        <f ca="1">IFERROR(__xludf.DUMMYFUNCTION("IMPORTRANGE(""https://docs.google.com/spreadsheets/d/1XL5vhW3sbDhbH9Cz0tuDiY8C3ctxq1tqvaCgkFb8cCA/edit?usp=sharing"",""นครราชสีมา!M334"")"),20240)</f>
        <v>20240</v>
      </c>
      <c r="O439" s="178">
        <f t="shared" ca="1" si="114"/>
        <v>14.561151079136691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IFERROR(__xludf.DUMMYFUNCTION("IMPORTRANGE(""https://docs.google.com/spreadsheets/d/1XL5vhW3sbDhbH9Cz0tuDiY8C3ctxq1tqvaCgkFb8cCA/edit?usp=sharing"",""นครราชสีมา!M335"")"),0)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IFERROR(__xludf.DUMMYFUNCTION("IMPORTRANGE(""https://docs.google.com/spreadsheets/d/1XL5vhW3sbDhbH9Cz0tuDiY8C3ctxq1tqvaCgkFb8cCA/edit?usp=sharing"",""นครราชสีมา!M336"")"),0)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IFERROR(__xludf.DUMMYFUNCTION("IMPORTRANGE(""https://docs.google.com/spreadsheets/d/1XL5vhW3sbDhbH9Cz0tuDiY8C3ctxq1tqvaCgkFb8cCA/edit?usp=sharing"",""นครราชสีมา!M337"")"),0)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IFERROR(__xludf.DUMMYFUNCTION("IMPORTRANGE(""https://docs.google.com/spreadsheets/d/1XL5vhW3sbDhbH9Cz0tuDiY8C3ctxq1tqvaCgkFb8cCA/edit?usp=sharing"",""นครราชสีมา!M338"")"),20240)</f>
        <v>20240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IFERROR(__xludf.DUMMYFUNCTION("IMPORTRANGE(""https://docs.google.com/spreadsheets/d/1XL5vhW3sbDhbH9Cz0tuDiY8C3ctxq1tqvaCgkFb8cCA/edit?usp=sharing"",""นครราชสีมา!J340"")"),0)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IFERROR(__xludf.DUMMYFUNCTION("IMPORTRANGE(""https://docs.google.com/spreadsheets/d/1XL5vhW3sbDhbH9Cz0tuDiY8C3ctxq1tqvaCgkFb8cCA/edit?usp=sharing"",""นครราชสีมา!J341"")"),1)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IFERROR(__xludf.DUMMYFUNCTION("IMPORTRANGE(""https://docs.google.com/spreadsheets/d/1XL5vhW3sbDhbH9Cz0tuDiY8C3ctxq1tqvaCgkFb8cCA/edit?usp=sharing"",""นครราชสีมา!J342"")"),0)</f>
        <v>0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IFERROR(__xludf.DUMMYFUNCTION("IMPORTRANGE(""https://docs.google.com/spreadsheets/d/1XL5vhW3sbDhbH9Cz0tuDiY8C3ctxq1tqvaCgkFb8cCA/edit?usp=sharing"",""นครราชสีมา!J343"")"),0)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IFERROR(__xludf.DUMMYFUNCTION("IMPORTRANGE(""https://docs.google.com/spreadsheets/d/1XL5vhW3sbDhbH9Cz0tuDiY8C3ctxq1tqvaCgkFb8cCA/edit?usp=sharing"",""นครราชสีมา!I344"")"),40)</f>
        <v>40</v>
      </c>
      <c r="J449" s="210">
        <f ca="1">IFERROR(__xludf.DUMMYFUNCTION("IMPORTRANGE(""https://docs.google.com/spreadsheets/d/1XL5vhW3sbDhbH9Cz0tuDiY8C3ctxq1tqvaCgkFb8cCA/edit?usp=sharing"",""นครราชสีมา!J344"")"),0)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IFERROR(__xludf.DUMMYFUNCTION("IMPORTRANGE(""https://docs.google.com/spreadsheets/d/1XL5vhW3sbDhbH9Cz0tuDiY8C3ctxq1tqvaCgkFb8cCA/edit?usp=sharing"",""นครราชสีมา!I345"")"),40)</f>
        <v>40</v>
      </c>
      <c r="J450" s="198">
        <f ca="1">IFERROR(__xludf.DUMMYFUNCTION("IMPORTRANGE(""https://docs.google.com/spreadsheets/d/1XL5vhW3sbDhbH9Cz0tuDiY8C3ctxq1tqvaCgkFb8cCA/edit?usp=sharing"",""นครราชสีมา!J345"")"),0)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IFERROR(__xludf.DUMMYFUNCTION("IMPORTRANGE(""https://docs.google.com/spreadsheets/d/1XL5vhW3sbDhbH9Cz0tuDiY8C3ctxq1tqvaCgkFb8cCA/edit?usp=sharing"",""นครราชสีมา!I346"")"),0)</f>
        <v>0</v>
      </c>
      <c r="J451" s="197">
        <f ca="1">IFERROR(__xludf.DUMMYFUNCTION("IMPORTRANGE(""https://docs.google.com/spreadsheets/d/1XL5vhW3sbDhbH9Cz0tuDiY8C3ctxq1tqvaCgkFb8cCA/edit?usp=sharing"",""นครราชสีมา!J346"")"),0)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IFERROR(__xludf.DUMMYFUNCTION("IMPORTRANGE(""https://docs.google.com/spreadsheets/d/1XL5vhW3sbDhbH9Cz0tuDiY8C3ctxq1tqvaCgkFb8cCA/edit?usp=sharing"",""นครราชสีมา!I347"")"),0)</f>
        <v>0</v>
      </c>
      <c r="J452" s="197">
        <f ca="1">IFERROR(__xludf.DUMMYFUNCTION("IMPORTRANGE(""https://docs.google.com/spreadsheets/d/1XL5vhW3sbDhbH9Cz0tuDiY8C3ctxq1tqvaCgkFb8cCA/edit?usp=sharing"",""นครราชสีมา!J347"")"),0)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IFERROR(__xludf.DUMMYFUNCTION("IMPORTRANGE(""https://docs.google.com/spreadsheets/d/1XL5vhW3sbDhbH9Cz0tuDiY8C3ctxq1tqvaCgkFb8cCA/edit?usp=sharing"",""นครราชสีมา!J348"")"),0)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IFERROR(__xludf.DUMMYFUNCTION("IMPORTRANGE(""https://docs.google.com/spreadsheets/d/1XL5vhW3sbDhbH9Cz0tuDiY8C3ctxq1tqvaCgkFb8cCA/edit?usp=sharing"",""นครราชสีมา!J349"")"),0)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IFERROR(__xludf.DUMMYFUNCTION("IMPORTRANGE(""https://docs.google.com/spreadsheets/d/1XL5vhW3sbDhbH9Cz0tuDiY8C3ctxq1tqvaCgkFb8cCA/edit?usp=sharing"",""นครราชสีมา!I350"")"),55907)</f>
        <v>55907</v>
      </c>
      <c r="J455" s="379">
        <f ca="1">IFERROR(__xludf.DUMMYFUNCTION("IMPORTRANGE(""https://docs.google.com/spreadsheets/d/1XL5vhW3sbDhbH9Cz0tuDiY8C3ctxq1tqvaCgkFb8cCA/edit?usp=sharing"",""นครราชสีมา!J350"")"),0)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IFERROR(__xludf.DUMMYFUNCTION("IMPORTRANGE(""https://docs.google.com/spreadsheets/d/1XL5vhW3sbDhbH9Cz0tuDiY8C3ctxq1tqvaCgkFb8cCA/edit?usp=sharing"",""นครราชสีมา!L350"")"),607341)</f>
        <v>607341</v>
      </c>
      <c r="M455" s="381"/>
      <c r="N455" s="381">
        <f ca="1">IFERROR(__xludf.DUMMYFUNCTION("IMPORTRANGE(""https://docs.google.com/spreadsheets/d/1XL5vhW3sbDhbH9Cz0tuDiY8C3ctxq1tqvaCgkFb8cCA/edit?usp=sharing"",""นครราชสีมา!M350"")"),104903.42)</f>
        <v>104903.42</v>
      </c>
      <c r="O455" s="381">
        <f t="shared" ref="O455:O459" ca="1" si="116">+IF(L455&gt;0,N455*100/L455,0)</f>
        <v>17.272573397811115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IFERROR(__xludf.DUMMYFUNCTION("IMPORTRANGE(""https://docs.google.com/spreadsheets/d/1XL5vhW3sbDhbH9Cz0tuDiY8C3ctxq1tqvaCgkFb8cCA/edit?usp=sharing"",""นครราชสีมา!L351"")"),0)</f>
        <v>0</v>
      </c>
      <c r="M456" s="172"/>
      <c r="N456" s="178">
        <f ca="1">IFERROR(__xludf.DUMMYFUNCTION("IMPORTRANGE(""https://docs.google.com/spreadsheets/d/1XL5vhW3sbDhbH9Cz0tuDiY8C3ctxq1tqvaCgkFb8cCA/edit?usp=sharing"",""นครราชสีมา!M351"")"),0)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IFERROR(__xludf.DUMMYFUNCTION("IMPORTRANGE(""https://docs.google.com/spreadsheets/d/1XL5vhW3sbDhbH9Cz0tuDiY8C3ctxq1tqvaCgkFb8cCA/edit?usp=sharing"",""นครราชสีมา!L352"")"),607341)</f>
        <v>607341</v>
      </c>
      <c r="M457" s="173"/>
      <c r="N457" s="178">
        <f ca="1">IFERROR(__xludf.DUMMYFUNCTION("IMPORTRANGE(""https://docs.google.com/spreadsheets/d/1XL5vhW3sbDhbH9Cz0tuDiY8C3ctxq1tqvaCgkFb8cCA/edit?usp=sharing"",""นครราชสีมา!M352"")"),104903.42)</f>
        <v>104903.42</v>
      </c>
      <c r="O457" s="178">
        <f t="shared" ca="1" si="116"/>
        <v>17.272573397811115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IFERROR(__xludf.DUMMYFUNCTION("IMPORTRANGE(""https://docs.google.com/spreadsheets/d/1XL5vhW3sbDhbH9Cz0tuDiY8C3ctxq1tqvaCgkFb8cCA/edit?usp=sharing"",""นครราชสีมา!L353"")"),0)</f>
        <v>0</v>
      </c>
      <c r="M458" s="178"/>
      <c r="N458" s="178">
        <f ca="1">IFERROR(__xludf.DUMMYFUNCTION("IMPORTRANGE(""https://docs.google.com/spreadsheets/d/1XL5vhW3sbDhbH9Cz0tuDiY8C3ctxq1tqvaCgkFb8cCA/edit?usp=sharing"",""นครราชสีมา!M353"")"),0)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IFERROR(__xludf.DUMMYFUNCTION("IMPORTRANGE(""https://docs.google.com/spreadsheets/d/1XL5vhW3sbDhbH9Cz0tuDiY8C3ctxq1tqvaCgkFb8cCA/edit?usp=sharing"",""นครราชสีมา!L354"")"),607341)</f>
        <v>607341</v>
      </c>
      <c r="M459" s="178"/>
      <c r="N459" s="178">
        <f ca="1">IFERROR(__xludf.DUMMYFUNCTION("IMPORTRANGE(""https://docs.google.com/spreadsheets/d/1XL5vhW3sbDhbH9Cz0tuDiY8C3ctxq1tqvaCgkFb8cCA/edit?usp=sharing"",""นครราชสีมา!M354"")"),104903.42)</f>
        <v>104903.42</v>
      </c>
      <c r="O459" s="178">
        <f t="shared" ca="1" si="116"/>
        <v>17.272573397811115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IFERROR(__xludf.DUMMYFUNCTION("IMPORTRANGE(""https://docs.google.com/spreadsheets/d/1XL5vhW3sbDhbH9Cz0tuDiY8C3ctxq1tqvaCgkFb8cCA/edit?usp=sharing"",""นครราชสีมา!M355"")"),0)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IFERROR(__xludf.DUMMYFUNCTION("IMPORTRANGE(""https://docs.google.com/spreadsheets/d/1XL5vhW3sbDhbH9Cz0tuDiY8C3ctxq1tqvaCgkFb8cCA/edit?usp=sharing"",""นครราชสีมา!M356"")"),0)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IFERROR(__xludf.DUMMYFUNCTION("IMPORTRANGE(""https://docs.google.com/spreadsheets/d/1XL5vhW3sbDhbH9Cz0tuDiY8C3ctxq1tqvaCgkFb8cCA/edit?usp=sharing"",""นครราชสีมา!M357"")"),42533.42)</f>
        <v>42533.42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IFERROR(__xludf.DUMMYFUNCTION("IMPORTRANGE(""https://docs.google.com/spreadsheets/d/1XL5vhW3sbDhbH9Cz0tuDiY8C3ctxq1tqvaCgkFb8cCA/edit?usp=sharing"",""นครราชสีมา!M358"")"),62370)</f>
        <v>62370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IFERROR(__xludf.DUMMYFUNCTION("IMPORTRANGE(""https://docs.google.com/spreadsheets/d/1XL5vhW3sbDhbH9Cz0tuDiY8C3ctxq1tqvaCgkFb8cCA/edit?usp=sharing"",""นครราชสีมา!I359"")"),55907)</f>
        <v>55907</v>
      </c>
      <c r="J464" s="276">
        <f ca="1">IFERROR(__xludf.DUMMYFUNCTION("IMPORTRANGE(""https://docs.google.com/spreadsheets/d/1XL5vhW3sbDhbH9Cz0tuDiY8C3ctxq1tqvaCgkFb8cCA/edit?usp=sharing"",""นครราชสีมา!J359"")"),0)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IFERROR(__xludf.DUMMYFUNCTION("IMPORTRANGE(""https://docs.google.com/spreadsheets/d/1XL5vhW3sbDhbH9Cz0tuDiY8C3ctxq1tqvaCgkFb8cCA/edit?usp=sharing"",""นครราชสีมา!I360"")"),55907)</f>
        <v>55907</v>
      </c>
      <c r="J465" s="428">
        <f ca="1">IFERROR(__xludf.DUMMYFUNCTION("IMPORTRANGE(""https://docs.google.com/spreadsheets/d/1XL5vhW3sbDhbH9Cz0tuDiY8C3ctxq1tqvaCgkFb8cCA/edit?usp=sharing"",""นครราชสีมา!J360"")"),59004)</f>
        <v>59004</v>
      </c>
      <c r="K465" s="211">
        <f t="shared" ca="1" si="117"/>
        <v>105.53955676391149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IFERROR(__xludf.DUMMYFUNCTION("IMPORTRANGE(""https://docs.google.com/spreadsheets/d/1XL5vhW3sbDhbH9Cz0tuDiY8C3ctxq1tqvaCgkFb8cCA/edit?usp=sharing"",""นครราชสีมา!I361"")"),6719)</f>
        <v>6719</v>
      </c>
      <c r="J466" s="428">
        <f ca="1">IFERROR(__xludf.DUMMYFUNCTION("IMPORTRANGE(""https://docs.google.com/spreadsheets/d/1XL5vhW3sbDhbH9Cz0tuDiY8C3ctxq1tqvaCgkFb8cCA/edit?usp=sharing"",""นครราชสีมา!J361"")"),6719)</f>
        <v>6719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IFERROR(__xludf.DUMMYFUNCTION("IMPORTRANGE(""https://docs.google.com/spreadsheets/d/1XL5vhW3sbDhbH9Cz0tuDiY8C3ctxq1tqvaCgkFb8cCA/edit?usp=sharing"",""นครราชสีมา!I362"")"),0)</f>
        <v>0</v>
      </c>
      <c r="J467" s="198">
        <f ca="1">IFERROR(__xludf.DUMMYFUNCTION("IMPORTRANGE(""https://docs.google.com/spreadsheets/d/1XL5vhW3sbDhbH9Cz0tuDiY8C3ctxq1tqvaCgkFb8cCA/edit?usp=sharing"",""นครราชสีมา!J362"")"),36732)</f>
        <v>36732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IFERROR(__xludf.DUMMYFUNCTION("IMPORTRANGE(""https://docs.google.com/spreadsheets/d/1XL5vhW3sbDhbH9Cz0tuDiY8C3ctxq1tqvaCgkFb8cCA/edit?usp=sharing"",""นครราชสีมา!I363"")"),0)</f>
        <v>0</v>
      </c>
      <c r="J468" s="198">
        <f ca="1">IFERROR(__xludf.DUMMYFUNCTION("IMPORTRANGE(""https://docs.google.com/spreadsheets/d/1XL5vhW3sbDhbH9Cz0tuDiY8C3ctxq1tqvaCgkFb8cCA/edit?usp=sharing"",""นครราชสีมา!J363"")"),4944)</f>
        <v>4944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IFERROR(__xludf.DUMMYFUNCTION("IMPORTRANGE(""https://docs.google.com/spreadsheets/d/1XL5vhW3sbDhbH9Cz0tuDiY8C3ctxq1tqvaCgkFb8cCA/edit?usp=sharing"",""นครราชสีมา!I364"")"),0)</f>
        <v>0</v>
      </c>
      <c r="J469" s="198">
        <f ca="1">IFERROR(__xludf.DUMMYFUNCTION("IMPORTRANGE(""https://docs.google.com/spreadsheets/d/1XL5vhW3sbDhbH9Cz0tuDiY8C3ctxq1tqvaCgkFb8cCA/edit?usp=sharing"",""นครราชสีมา!J364"")"),20496)</f>
        <v>20496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IFERROR(__xludf.DUMMYFUNCTION("IMPORTRANGE(""https://docs.google.com/spreadsheets/d/1XL5vhW3sbDhbH9Cz0tuDiY8C3ctxq1tqvaCgkFb8cCA/edit?usp=sharing"",""นครราชสีมา!I365"")"),0)</f>
        <v>0</v>
      </c>
      <c r="J470" s="198">
        <f ca="1">IFERROR(__xludf.DUMMYFUNCTION("IMPORTRANGE(""https://docs.google.com/spreadsheets/d/1XL5vhW3sbDhbH9Cz0tuDiY8C3ctxq1tqvaCgkFb8cCA/edit?usp=sharing"",""นครราชสีมา!J365"")"),1626)</f>
        <v>1626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IFERROR(__xludf.DUMMYFUNCTION("IMPORTRANGE(""https://docs.google.com/spreadsheets/d/1XL5vhW3sbDhbH9Cz0tuDiY8C3ctxq1tqvaCgkFb8cCA/edit?usp=sharing"",""นครราชสีมา!I366"")"),0)</f>
        <v>0</v>
      </c>
      <c r="J471" s="198">
        <f ca="1">IFERROR(__xludf.DUMMYFUNCTION("IMPORTRANGE(""https://docs.google.com/spreadsheets/d/1XL5vhW3sbDhbH9Cz0tuDiY8C3ctxq1tqvaCgkFb8cCA/edit?usp=sharing"",""นครราชสีมา!J366"")"),1776)</f>
        <v>1776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IFERROR(__xludf.DUMMYFUNCTION("IMPORTRANGE(""https://docs.google.com/spreadsheets/d/1XL5vhW3sbDhbH9Cz0tuDiY8C3ctxq1tqvaCgkFb8cCA/edit?usp=sharing"",""นครราชสีมา!I367"")"),0)</f>
        <v>0</v>
      </c>
      <c r="J472" s="198">
        <f ca="1">IFERROR(__xludf.DUMMYFUNCTION("IMPORTRANGE(""https://docs.google.com/spreadsheets/d/1XL5vhW3sbDhbH9Cz0tuDiY8C3ctxq1tqvaCgkFb8cCA/edit?usp=sharing"",""นครราชสีมา!J367"")"),149)</f>
        <v>149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IFERROR(__xludf.DUMMYFUNCTION("IMPORTRANGE(""https://docs.google.com/spreadsheets/d/1XL5vhW3sbDhbH9Cz0tuDiY8C3ctxq1tqvaCgkFb8cCA/edit?usp=sharing"",""นครราชสีมา!I368"")"),55907)</f>
        <v>55907</v>
      </c>
      <c r="J473" s="428">
        <f ca="1">IFERROR(__xludf.DUMMYFUNCTION("IMPORTRANGE(""https://docs.google.com/spreadsheets/d/1XL5vhW3sbDhbH9Cz0tuDiY8C3ctxq1tqvaCgkFb8cCA/edit?usp=sharing"",""นครราชสีมา!J368"")"),0)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IFERROR(__xludf.DUMMYFUNCTION("IMPORTRANGE(""https://docs.google.com/spreadsheets/d/1XL5vhW3sbDhbH9Cz0tuDiY8C3ctxq1tqvaCgkFb8cCA/edit?usp=sharing"",""นครราชสีมา!I369"")"),6719)</f>
        <v>6719</v>
      </c>
      <c r="J474" s="428">
        <f ca="1">IFERROR(__xludf.DUMMYFUNCTION("IMPORTRANGE(""https://docs.google.com/spreadsheets/d/1XL5vhW3sbDhbH9Cz0tuDiY8C3ctxq1tqvaCgkFb8cCA/edit?usp=sharing"",""นครราชสีมา!J369"")"),0)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IFERROR(__xludf.DUMMYFUNCTION("IMPORTRANGE(""https://docs.google.com/spreadsheets/d/1XL5vhW3sbDhbH9Cz0tuDiY8C3ctxq1tqvaCgkFb8cCA/edit?usp=sharing"",""นครราชสีมา!I370"")"),0)</f>
        <v>0</v>
      </c>
      <c r="J475" s="198">
        <f ca="1">IFERROR(__xludf.DUMMYFUNCTION("IMPORTRANGE(""https://docs.google.com/spreadsheets/d/1XL5vhW3sbDhbH9Cz0tuDiY8C3ctxq1tqvaCgkFb8cCA/edit?usp=sharing"",""นครราชสีมา!J370"")"),0)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IFERROR(__xludf.DUMMYFUNCTION("IMPORTRANGE(""https://docs.google.com/spreadsheets/d/1XL5vhW3sbDhbH9Cz0tuDiY8C3ctxq1tqvaCgkFb8cCA/edit?usp=sharing"",""นครราชสีมา!I371"")"),0)</f>
        <v>0</v>
      </c>
      <c r="J476" s="198">
        <f ca="1">IFERROR(__xludf.DUMMYFUNCTION("IMPORTRANGE(""https://docs.google.com/spreadsheets/d/1XL5vhW3sbDhbH9Cz0tuDiY8C3ctxq1tqvaCgkFb8cCA/edit?usp=sharing"",""นครราชสีมา!J371"")"),0)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IFERROR(__xludf.DUMMYFUNCTION("IMPORTRANGE(""https://docs.google.com/spreadsheets/d/1XL5vhW3sbDhbH9Cz0tuDiY8C3ctxq1tqvaCgkFb8cCA/edit?usp=sharing"",""นครราชสีมา!I372"")"),0)</f>
        <v>0</v>
      </c>
      <c r="J477" s="198">
        <f ca="1">IFERROR(__xludf.DUMMYFUNCTION("IMPORTRANGE(""https://docs.google.com/spreadsheets/d/1XL5vhW3sbDhbH9Cz0tuDiY8C3ctxq1tqvaCgkFb8cCA/edit?usp=sharing"",""นครราชสีมา!J372"")"),0)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IFERROR(__xludf.DUMMYFUNCTION("IMPORTRANGE(""https://docs.google.com/spreadsheets/d/1XL5vhW3sbDhbH9Cz0tuDiY8C3ctxq1tqvaCgkFb8cCA/edit?usp=sharing"",""นครราชสีมา!I373"")"),0)</f>
        <v>0</v>
      </c>
      <c r="J478" s="198">
        <f ca="1">IFERROR(__xludf.DUMMYFUNCTION("IMPORTRANGE(""https://docs.google.com/spreadsheets/d/1XL5vhW3sbDhbH9Cz0tuDiY8C3ctxq1tqvaCgkFb8cCA/edit?usp=sharing"",""นครราชสีมา!J373"")"),0)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IFERROR(__xludf.DUMMYFUNCTION("IMPORTRANGE(""https://docs.google.com/spreadsheets/d/1XL5vhW3sbDhbH9Cz0tuDiY8C3ctxq1tqvaCgkFb8cCA/edit?usp=sharing"",""นครราชสีมา!I374"")"),0)</f>
        <v>0</v>
      </c>
      <c r="J479" s="198">
        <f ca="1">IFERROR(__xludf.DUMMYFUNCTION("IMPORTRANGE(""https://docs.google.com/spreadsheets/d/1XL5vhW3sbDhbH9Cz0tuDiY8C3ctxq1tqvaCgkFb8cCA/edit?usp=sharing"",""นครราชสีมา!J374"")"),0)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IFERROR(__xludf.DUMMYFUNCTION("IMPORTRANGE(""https://docs.google.com/spreadsheets/d/1XL5vhW3sbDhbH9Cz0tuDiY8C3ctxq1tqvaCgkFb8cCA/edit?usp=sharing"",""นครราชสีมา!I375"")"),0)</f>
        <v>0</v>
      </c>
      <c r="J480" s="198">
        <f ca="1">IFERROR(__xludf.DUMMYFUNCTION("IMPORTRANGE(""https://docs.google.com/spreadsheets/d/1XL5vhW3sbDhbH9Cz0tuDiY8C3ctxq1tqvaCgkFb8cCA/edit?usp=sharing"",""นครราชสีมา!J375"")"),0)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IFERROR(__xludf.DUMMYFUNCTION("IMPORTRANGE(""https://docs.google.com/spreadsheets/d/1XL5vhW3sbDhbH9Cz0tuDiY8C3ctxq1tqvaCgkFb8cCA/edit?usp=sharing"",""นครราชสีมา!I376"")"),55907)</f>
        <v>55907</v>
      </c>
      <c r="J481" s="428">
        <f ca="1">IFERROR(__xludf.DUMMYFUNCTION("IMPORTRANGE(""https://docs.google.com/spreadsheets/d/1XL5vhW3sbDhbH9Cz0tuDiY8C3ctxq1tqvaCgkFb8cCA/edit?usp=sharing"",""นครราชสีมา!J376"")"),0)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IFERROR(__xludf.DUMMYFUNCTION("IMPORTRANGE(""https://docs.google.com/spreadsheets/d/1XL5vhW3sbDhbH9Cz0tuDiY8C3ctxq1tqvaCgkFb8cCA/edit?usp=sharing"",""นครราชสีมา!I377"")"),6719)</f>
        <v>6719</v>
      </c>
      <c r="J482" s="428">
        <f ca="1">IFERROR(__xludf.DUMMYFUNCTION("IMPORTRANGE(""https://docs.google.com/spreadsheets/d/1XL5vhW3sbDhbH9Cz0tuDiY8C3ctxq1tqvaCgkFb8cCA/edit?usp=sharing"",""นครราชสีมา!J377"")"),0)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IFERROR(__xludf.DUMMYFUNCTION("IMPORTRANGE(""https://docs.google.com/spreadsheets/d/1XL5vhW3sbDhbH9Cz0tuDiY8C3ctxq1tqvaCgkFb8cCA/edit?usp=sharing"",""นครราชสีมา!I378"")"),0)</f>
        <v>0</v>
      </c>
      <c r="J483" s="198">
        <f ca="1">IFERROR(__xludf.DUMMYFUNCTION("IMPORTRANGE(""https://docs.google.com/spreadsheets/d/1XL5vhW3sbDhbH9Cz0tuDiY8C3ctxq1tqvaCgkFb8cCA/edit?usp=sharing"",""นครราชสีมา!J378"")"),0)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IFERROR(__xludf.DUMMYFUNCTION("IMPORTRANGE(""https://docs.google.com/spreadsheets/d/1XL5vhW3sbDhbH9Cz0tuDiY8C3ctxq1tqvaCgkFb8cCA/edit?usp=sharing"",""นครราชสีมา!I379"")"),0)</f>
        <v>0</v>
      </c>
      <c r="J484" s="198">
        <f ca="1">IFERROR(__xludf.DUMMYFUNCTION("IMPORTRANGE(""https://docs.google.com/spreadsheets/d/1XL5vhW3sbDhbH9Cz0tuDiY8C3ctxq1tqvaCgkFb8cCA/edit?usp=sharing"",""นครราชสีมา!J379"")"),0)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IFERROR(__xludf.DUMMYFUNCTION("IMPORTRANGE(""https://docs.google.com/spreadsheets/d/1XL5vhW3sbDhbH9Cz0tuDiY8C3ctxq1tqvaCgkFb8cCA/edit?usp=sharing"",""นครราชสีมา!I380"")"),0)</f>
        <v>0</v>
      </c>
      <c r="J485" s="198">
        <f ca="1">IFERROR(__xludf.DUMMYFUNCTION("IMPORTRANGE(""https://docs.google.com/spreadsheets/d/1XL5vhW3sbDhbH9Cz0tuDiY8C3ctxq1tqvaCgkFb8cCA/edit?usp=sharing"",""นครราชสีมา!J380"")"),0)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IFERROR(__xludf.DUMMYFUNCTION("IMPORTRANGE(""https://docs.google.com/spreadsheets/d/1XL5vhW3sbDhbH9Cz0tuDiY8C3ctxq1tqvaCgkFb8cCA/edit?usp=sharing"",""นครราชสีมา!I381"")"),0)</f>
        <v>0</v>
      </c>
      <c r="J486" s="198">
        <f ca="1">IFERROR(__xludf.DUMMYFUNCTION("IMPORTRANGE(""https://docs.google.com/spreadsheets/d/1XL5vhW3sbDhbH9Cz0tuDiY8C3ctxq1tqvaCgkFb8cCA/edit?usp=sharing"",""นครราชสีมา!J381"")"),0)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IFERROR(__xludf.DUMMYFUNCTION("IMPORTRANGE(""https://docs.google.com/spreadsheets/d/1XL5vhW3sbDhbH9Cz0tuDiY8C3ctxq1tqvaCgkFb8cCA/edit?usp=sharing"",""นครราชสีมา!I382"")"),0)</f>
        <v>0</v>
      </c>
      <c r="J487" s="428">
        <f ca="1">IFERROR(__xludf.DUMMYFUNCTION("IMPORTRANGE(""https://docs.google.com/spreadsheets/d/1XL5vhW3sbDhbH9Cz0tuDiY8C3ctxq1tqvaCgkFb8cCA/edit?usp=sharing"",""นครราชสีมา!J382"")"),0)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IFERROR(__xludf.DUMMYFUNCTION("IMPORTRANGE(""https://docs.google.com/spreadsheets/d/1XL5vhW3sbDhbH9Cz0tuDiY8C3ctxq1tqvaCgkFb8cCA/edit?usp=sharing"",""นครราชสีมา!I383"")"),0)</f>
        <v>0</v>
      </c>
      <c r="J488" s="428">
        <f ca="1">IFERROR(__xludf.DUMMYFUNCTION("IMPORTRANGE(""https://docs.google.com/spreadsheets/d/1XL5vhW3sbDhbH9Cz0tuDiY8C3ctxq1tqvaCgkFb8cCA/edit?usp=sharing"",""นครราชสีมา!J383"")"),0)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IFERROR(__xludf.DUMMYFUNCTION("IMPORTRANGE(""https://docs.google.com/spreadsheets/d/1XL5vhW3sbDhbH9Cz0tuDiY8C3ctxq1tqvaCgkFb8cCA/edit?usp=sharing"",""นครราชสีมา!I384"")"),0)</f>
        <v>0</v>
      </c>
      <c r="J489" s="198">
        <f ca="1">IFERROR(__xludf.DUMMYFUNCTION("IMPORTRANGE(""https://docs.google.com/spreadsheets/d/1XL5vhW3sbDhbH9Cz0tuDiY8C3ctxq1tqvaCgkFb8cCA/edit?usp=sharing"",""นครราชสีมา!J384"")"),0)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IFERROR(__xludf.DUMMYFUNCTION("IMPORTRANGE(""https://docs.google.com/spreadsheets/d/1XL5vhW3sbDhbH9Cz0tuDiY8C3ctxq1tqvaCgkFb8cCA/edit?usp=sharing"",""นครราชสีมา!I385"")"),0)</f>
        <v>0</v>
      </c>
      <c r="J490" s="198">
        <f ca="1">IFERROR(__xludf.DUMMYFUNCTION("IMPORTRANGE(""https://docs.google.com/spreadsheets/d/1XL5vhW3sbDhbH9Cz0tuDiY8C3ctxq1tqvaCgkFb8cCA/edit?usp=sharing"",""นครราชสีมา!J385"")"),0)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IFERROR(__xludf.DUMMYFUNCTION("IMPORTRANGE(""https://docs.google.com/spreadsheets/d/1XL5vhW3sbDhbH9Cz0tuDiY8C3ctxq1tqvaCgkFb8cCA/edit?usp=sharing"",""นครราชสีมา!I386"")"),0)</f>
        <v>0</v>
      </c>
      <c r="J491" s="198">
        <f ca="1">IFERROR(__xludf.DUMMYFUNCTION("IMPORTRANGE(""https://docs.google.com/spreadsheets/d/1XL5vhW3sbDhbH9Cz0tuDiY8C3ctxq1tqvaCgkFb8cCA/edit?usp=sharing"",""นครราชสีมา!J386"")"),0)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IFERROR(__xludf.DUMMYFUNCTION("IMPORTRANGE(""https://docs.google.com/spreadsheets/d/1XL5vhW3sbDhbH9Cz0tuDiY8C3ctxq1tqvaCgkFb8cCA/edit?usp=sharing"",""นครราชสีมา!I387"")"),0)</f>
        <v>0</v>
      </c>
      <c r="J492" s="198">
        <f ca="1">IFERROR(__xludf.DUMMYFUNCTION("IMPORTRANGE(""https://docs.google.com/spreadsheets/d/1XL5vhW3sbDhbH9Cz0tuDiY8C3ctxq1tqvaCgkFb8cCA/edit?usp=sharing"",""นครราชสีมา!J387"")"),0)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IFERROR(__xludf.DUMMYFUNCTION("IMPORTRANGE(""https://docs.google.com/spreadsheets/d/1XL5vhW3sbDhbH9Cz0tuDiY8C3ctxq1tqvaCgkFb8cCA/edit?usp=sharing"",""นครราชสีมา!I388"")"),0)</f>
        <v>0</v>
      </c>
      <c r="J493" s="198">
        <f ca="1">IFERROR(__xludf.DUMMYFUNCTION("IMPORTRANGE(""https://docs.google.com/spreadsheets/d/1XL5vhW3sbDhbH9Cz0tuDiY8C3ctxq1tqvaCgkFb8cCA/edit?usp=sharing"",""นครราชสีมา!J388"")"),0)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IFERROR(__xludf.DUMMYFUNCTION("IMPORTRANGE(""https://docs.google.com/spreadsheets/d/1XL5vhW3sbDhbH9Cz0tuDiY8C3ctxq1tqvaCgkFb8cCA/edit?usp=sharing"",""นครราชสีมา!I389"")"),0)</f>
        <v>0</v>
      </c>
      <c r="J494" s="444">
        <f ca="1">IFERROR(__xludf.DUMMYFUNCTION("IMPORTRANGE(""https://docs.google.com/spreadsheets/d/1XL5vhW3sbDhbH9Cz0tuDiY8C3ctxq1tqvaCgkFb8cCA/edit?usp=sharing"",""นครราชสีมา!J389"")"),0)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IFERROR(__xludf.DUMMYFUNCTION("IMPORTRANGE(""https://docs.google.com/spreadsheets/d/1XL5vhW3sbDhbH9Cz0tuDiY8C3ctxq1tqvaCgkFb8cCA/edit?usp=sharing"",""นครราชสีมา!I390"")"),0)</f>
        <v>0</v>
      </c>
      <c r="J495" s="444">
        <f ca="1">IFERROR(__xludf.DUMMYFUNCTION("IMPORTRANGE(""https://docs.google.com/spreadsheets/d/1XL5vhW3sbDhbH9Cz0tuDiY8C3ctxq1tqvaCgkFb8cCA/edit?usp=sharing"",""นครราชสีมา!J390"")"),0)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IFERROR(__xludf.DUMMYFUNCTION("IMPORTRANGE(""https://docs.google.com/spreadsheets/d/1XL5vhW3sbDhbH9Cz0tuDiY8C3ctxq1tqvaCgkFb8cCA/edit?usp=sharing"",""นครราชสีมา!I391"")"),0)</f>
        <v>0</v>
      </c>
      <c r="J496" s="444">
        <f ca="1">IFERROR(__xludf.DUMMYFUNCTION("IMPORTRANGE(""https://docs.google.com/spreadsheets/d/1XL5vhW3sbDhbH9Cz0tuDiY8C3ctxq1tqvaCgkFb8cCA/edit?usp=sharing"",""นครราชสีมา!J391"")"),0)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IFERROR(__xludf.DUMMYFUNCTION("IMPORTRANGE(""https://docs.google.com/spreadsheets/d/1XL5vhW3sbDhbH9Cz0tuDiY8C3ctxq1tqvaCgkFb8cCA/edit?usp=sharing"",""นครราชสีมา!I392"")"),0)</f>
        <v>0</v>
      </c>
      <c r="J497" s="451">
        <f ca="1">IFERROR(__xludf.DUMMYFUNCTION("IMPORTRANGE(""https://docs.google.com/spreadsheets/d/1XL5vhW3sbDhbH9Cz0tuDiY8C3ctxq1tqvaCgkFb8cCA/edit?usp=sharing"",""นครราชสีมา!J392"")"),0)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IFERROR(__xludf.DUMMYFUNCTION("IMPORTRANGE(""https://docs.google.com/spreadsheets/d/1XL5vhW3sbDhbH9Cz0tuDiY8C3ctxq1tqvaCgkFb8cCA/edit?usp=sharing"",""นครราชสีมา!I393"")"),0)</f>
        <v>0</v>
      </c>
      <c r="J498" s="428">
        <f ca="1">IFERROR(__xludf.DUMMYFUNCTION("IMPORTRANGE(""https://docs.google.com/spreadsheets/d/1XL5vhW3sbDhbH9Cz0tuDiY8C3ctxq1tqvaCgkFb8cCA/edit?usp=sharing"",""นครราชสีมา!J393"")"),0)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IFERROR(__xludf.DUMMYFUNCTION("IMPORTRANGE(""https://docs.google.com/spreadsheets/d/1XL5vhW3sbDhbH9Cz0tuDiY8C3ctxq1tqvaCgkFb8cCA/edit?usp=sharing"",""นครราชสีมา!I394"")"),0)</f>
        <v>0</v>
      </c>
      <c r="J499" s="428">
        <f ca="1">IFERROR(__xludf.DUMMYFUNCTION("IMPORTRANGE(""https://docs.google.com/spreadsheets/d/1XL5vhW3sbDhbH9Cz0tuDiY8C3ctxq1tqvaCgkFb8cCA/edit?usp=sharing"",""นครราชสีมา!J394"")"),0)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IFERROR(__xludf.DUMMYFUNCTION("IMPORTRANGE(""https://docs.google.com/spreadsheets/d/1XL5vhW3sbDhbH9Cz0tuDiY8C3ctxq1tqvaCgkFb8cCA/edit?usp=sharing"",""นครราชสีมา!I395"")"),0)</f>
        <v>0</v>
      </c>
      <c r="J500" s="170">
        <f ca="1">IFERROR(__xludf.DUMMYFUNCTION("IMPORTRANGE(""https://docs.google.com/spreadsheets/d/1XL5vhW3sbDhbH9Cz0tuDiY8C3ctxq1tqvaCgkFb8cCA/edit?usp=sharing"",""นครราชสีมา!J395"")"),0)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IFERROR(__xludf.DUMMYFUNCTION("IMPORTRANGE(""https://docs.google.com/spreadsheets/d/1XL5vhW3sbDhbH9Cz0tuDiY8C3ctxq1tqvaCgkFb8cCA/edit?usp=sharing"",""นครราชสีมา!I396"")"),0)</f>
        <v>0</v>
      </c>
      <c r="J501" s="170">
        <f ca="1">IFERROR(__xludf.DUMMYFUNCTION("IMPORTRANGE(""https://docs.google.com/spreadsheets/d/1XL5vhW3sbDhbH9Cz0tuDiY8C3ctxq1tqvaCgkFb8cCA/edit?usp=sharing"",""นครราชสีมา!J396"")"),0)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IFERROR(__xludf.DUMMYFUNCTION("IMPORTRANGE(""https://docs.google.com/spreadsheets/d/1XL5vhW3sbDhbH9Cz0tuDiY8C3ctxq1tqvaCgkFb8cCA/edit?usp=sharing"",""นครราชสีมา!I397"")"),0)</f>
        <v>0</v>
      </c>
      <c r="J502" s="198">
        <f ca="1">IFERROR(__xludf.DUMMYFUNCTION("IMPORTRANGE(""https://docs.google.com/spreadsheets/d/1XL5vhW3sbDhbH9Cz0tuDiY8C3ctxq1tqvaCgkFb8cCA/edit?usp=sharing"",""นครราชสีมา!J397"")"),0)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IFERROR(__xludf.DUMMYFUNCTION("IMPORTRANGE(""https://docs.google.com/spreadsheets/d/1XL5vhW3sbDhbH9Cz0tuDiY8C3ctxq1tqvaCgkFb8cCA/edit?usp=sharing"",""นครราชสีมา!I398"")"),0)</f>
        <v>0</v>
      </c>
      <c r="J503" s="207">
        <f ca="1">IFERROR(__xludf.DUMMYFUNCTION("IMPORTRANGE(""https://docs.google.com/spreadsheets/d/1XL5vhW3sbDhbH9Cz0tuDiY8C3ctxq1tqvaCgkFb8cCA/edit?usp=sharing"",""นครราชสีมา!J398"")"),0)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IFERROR(__xludf.DUMMYFUNCTION("IMPORTRANGE(""https://docs.google.com/spreadsheets/d/1XL5vhW3sbDhbH9Cz0tuDiY8C3ctxq1tqvaCgkFb8cCA/edit?usp=sharing"",""นครราชสีมา!I399"")"),0)</f>
        <v>0</v>
      </c>
      <c r="J504" s="198">
        <f ca="1">IFERROR(__xludf.DUMMYFUNCTION("IMPORTRANGE(""https://docs.google.com/spreadsheets/d/1XL5vhW3sbDhbH9Cz0tuDiY8C3ctxq1tqvaCgkFb8cCA/edit?usp=sharing"",""นครราชสีมา!J399"")"),0)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IFERROR(__xludf.DUMMYFUNCTION("IMPORTRANGE(""https://docs.google.com/spreadsheets/d/1XL5vhW3sbDhbH9Cz0tuDiY8C3ctxq1tqvaCgkFb8cCA/edit?usp=sharing"",""นครราชสีมา!I400"")"),0)</f>
        <v>0</v>
      </c>
      <c r="J505" s="207">
        <f ca="1">IFERROR(__xludf.DUMMYFUNCTION("IMPORTRANGE(""https://docs.google.com/spreadsheets/d/1XL5vhW3sbDhbH9Cz0tuDiY8C3ctxq1tqvaCgkFb8cCA/edit?usp=sharing"",""นครราชสีมา!J400"")"),0)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IFERROR(__xludf.DUMMYFUNCTION("IMPORTRANGE(""https://docs.google.com/spreadsheets/d/1XL5vhW3sbDhbH9Cz0tuDiY8C3ctxq1tqvaCgkFb8cCA/edit?usp=sharing"",""นครราชสีมา!I401"")"),0)</f>
        <v>0</v>
      </c>
      <c r="J506" s="198">
        <f ca="1">IFERROR(__xludf.DUMMYFUNCTION("IMPORTRANGE(""https://docs.google.com/spreadsheets/d/1XL5vhW3sbDhbH9Cz0tuDiY8C3ctxq1tqvaCgkFb8cCA/edit?usp=sharing"",""นครราชสีมา!J401"")"),0)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IFERROR(__xludf.DUMMYFUNCTION("IMPORTRANGE(""https://docs.google.com/spreadsheets/d/1XL5vhW3sbDhbH9Cz0tuDiY8C3ctxq1tqvaCgkFb8cCA/edit?usp=sharing"",""นครราชสีมา!I402"")"),0)</f>
        <v>0</v>
      </c>
      <c r="J507" s="207">
        <f ca="1">IFERROR(__xludf.DUMMYFUNCTION("IMPORTRANGE(""https://docs.google.com/spreadsheets/d/1XL5vhW3sbDhbH9Cz0tuDiY8C3ctxq1tqvaCgkFb8cCA/edit?usp=sharing"",""นครราชสีมา!J402"")"),0)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IFERROR(__xludf.DUMMYFUNCTION("IMPORTRANGE(""https://docs.google.com/spreadsheets/d/1XL5vhW3sbDhbH9Cz0tuDiY8C3ctxq1tqvaCgkFb8cCA/edit?usp=sharing"",""นครราชสีมา!I403"")"),0)</f>
        <v>0</v>
      </c>
      <c r="J508" s="170">
        <f ca="1">IFERROR(__xludf.DUMMYFUNCTION("IMPORTRANGE(""https://docs.google.com/spreadsheets/d/1XL5vhW3sbDhbH9Cz0tuDiY8C3ctxq1tqvaCgkFb8cCA/edit?usp=sharing"",""นครราชสีมา!J403"")"),0)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IFERROR(__xludf.DUMMYFUNCTION("IMPORTRANGE(""https://docs.google.com/spreadsheets/d/1XL5vhW3sbDhbH9Cz0tuDiY8C3ctxq1tqvaCgkFb8cCA/edit?usp=sharing"",""นครราชสีมา!I404"")"),0)</f>
        <v>0</v>
      </c>
      <c r="J509" s="170">
        <f ca="1">IFERROR(__xludf.DUMMYFUNCTION("IMPORTRANGE(""https://docs.google.com/spreadsheets/d/1XL5vhW3sbDhbH9Cz0tuDiY8C3ctxq1tqvaCgkFb8cCA/edit?usp=sharing"",""นครราชสีมา!J404"")"),0)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IFERROR(__xludf.DUMMYFUNCTION("IMPORTRANGE(""https://docs.google.com/spreadsheets/d/1XL5vhW3sbDhbH9Cz0tuDiY8C3ctxq1tqvaCgkFb8cCA/edit?usp=sharing"",""นครราชสีมา!I405"")"),0)</f>
        <v>0</v>
      </c>
      <c r="J510" s="207">
        <f ca="1">IFERROR(__xludf.DUMMYFUNCTION("IMPORTRANGE(""https://docs.google.com/spreadsheets/d/1XL5vhW3sbDhbH9Cz0tuDiY8C3ctxq1tqvaCgkFb8cCA/edit?usp=sharing"",""นครราชสีมา!J405"")"),0)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IFERROR(__xludf.DUMMYFUNCTION("IMPORTRANGE(""https://docs.google.com/spreadsheets/d/1XL5vhW3sbDhbH9Cz0tuDiY8C3ctxq1tqvaCgkFb8cCA/edit?usp=sharing"",""นครราชสีมา!I406"")"),0)</f>
        <v>0</v>
      </c>
      <c r="J511" s="207">
        <f ca="1">IFERROR(__xludf.DUMMYFUNCTION("IMPORTRANGE(""https://docs.google.com/spreadsheets/d/1XL5vhW3sbDhbH9Cz0tuDiY8C3ctxq1tqvaCgkFb8cCA/edit?usp=sharing"",""นครราชสีมา!J406"")"),0)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IFERROR(__xludf.DUMMYFUNCTION("IMPORTRANGE(""https://docs.google.com/spreadsheets/d/1XL5vhW3sbDhbH9Cz0tuDiY8C3ctxq1tqvaCgkFb8cCA/edit?usp=sharing"",""นครราชสีมา!I407"")"),0)</f>
        <v>0</v>
      </c>
      <c r="J512" s="207">
        <f ca="1">IFERROR(__xludf.DUMMYFUNCTION("IMPORTRANGE(""https://docs.google.com/spreadsheets/d/1XL5vhW3sbDhbH9Cz0tuDiY8C3ctxq1tqvaCgkFb8cCA/edit?usp=sharing"",""นครราชสีมา!J407"")"),0)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IFERROR(__xludf.DUMMYFUNCTION("IMPORTRANGE(""https://docs.google.com/spreadsheets/d/1XL5vhW3sbDhbH9Cz0tuDiY8C3ctxq1tqvaCgkFb8cCA/edit?usp=sharing"",""นครราชสีมา!I408"")"),0)</f>
        <v>0</v>
      </c>
      <c r="J513" s="207">
        <f ca="1">IFERROR(__xludf.DUMMYFUNCTION("IMPORTRANGE(""https://docs.google.com/spreadsheets/d/1XL5vhW3sbDhbH9Cz0tuDiY8C3ctxq1tqvaCgkFb8cCA/edit?usp=sharing"",""นครราชสีมา!J408"")"),0)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IFERROR(__xludf.DUMMYFUNCTION("IMPORTRANGE(""https://docs.google.com/spreadsheets/d/1XL5vhW3sbDhbH9Cz0tuDiY8C3ctxq1tqvaCgkFb8cCA/edit?usp=sharing"",""นครราชสีมา!I409"")"),0)</f>
        <v>0</v>
      </c>
      <c r="J514" s="207">
        <f ca="1">IFERROR(__xludf.DUMMYFUNCTION("IMPORTRANGE(""https://docs.google.com/spreadsheets/d/1XL5vhW3sbDhbH9Cz0tuDiY8C3ctxq1tqvaCgkFb8cCA/edit?usp=sharing"",""นครราชสีมา!J409"")"),0)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IFERROR(__xludf.DUMMYFUNCTION("IMPORTRANGE(""https://docs.google.com/spreadsheets/d/1XL5vhW3sbDhbH9Cz0tuDiY8C3ctxq1tqvaCgkFb8cCA/edit?usp=sharing"",""นครราชสีมา!I410"")"),0)</f>
        <v>0</v>
      </c>
      <c r="J515" s="207">
        <f ca="1">IFERROR(__xludf.DUMMYFUNCTION("IMPORTRANGE(""https://docs.google.com/spreadsheets/d/1XL5vhW3sbDhbH9Cz0tuDiY8C3ctxq1tqvaCgkFb8cCA/edit?usp=sharing"",""นครราชสีมา!J410"")"),0)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IFERROR(__xludf.DUMMYFUNCTION("IMPORTRANGE(""https://docs.google.com/spreadsheets/d/1XL5vhW3sbDhbH9Cz0tuDiY8C3ctxq1tqvaCgkFb8cCA/edit?usp=sharing"",""นครราชสีมา!I411"")"),0)</f>
        <v>0</v>
      </c>
      <c r="J516" s="276">
        <f ca="1">IFERROR(__xludf.DUMMYFUNCTION("IMPORTRANGE(""https://docs.google.com/spreadsheets/d/1XL5vhW3sbDhbH9Cz0tuDiY8C3ctxq1tqvaCgkFb8cCA/edit?usp=sharing"",""นครราชสีมา!J411"")"),0)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IFERROR(__xludf.DUMMYFUNCTION("IMPORTRANGE(""https://docs.google.com/spreadsheets/d/1XL5vhW3sbDhbH9Cz0tuDiY8C3ctxq1tqvaCgkFb8cCA/edit?usp=sharing"",""นครราชสีมา!I412"")"),0)</f>
        <v>0</v>
      </c>
      <c r="J517" s="292">
        <f ca="1">IFERROR(__xludf.DUMMYFUNCTION("IMPORTRANGE(""https://docs.google.com/spreadsheets/d/1XL5vhW3sbDhbH9Cz0tuDiY8C3ctxq1tqvaCgkFb8cCA/edit?usp=sharing"",""นครราชสีมา!J412"")"),0)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IFERROR(__xludf.DUMMYFUNCTION("IMPORTRANGE(""https://docs.google.com/spreadsheets/d/1XL5vhW3sbDhbH9Cz0tuDiY8C3ctxq1tqvaCgkFb8cCA/edit?usp=sharing"",""นครราชสีมา!I413"")"),0)</f>
        <v>0</v>
      </c>
      <c r="J518" s="292">
        <f ca="1">IFERROR(__xludf.DUMMYFUNCTION("IMPORTRANGE(""https://docs.google.com/spreadsheets/d/1XL5vhW3sbDhbH9Cz0tuDiY8C3ctxq1tqvaCgkFb8cCA/edit?usp=sharing"",""นครราชสีมา!J413"")"),0)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IFERROR(__xludf.DUMMYFUNCTION("IMPORTRANGE(""https://docs.google.com/spreadsheets/d/1XL5vhW3sbDhbH9Cz0tuDiY8C3ctxq1tqvaCgkFb8cCA/edit?usp=sharing"",""นครราชสีมา!I414"")"),0)</f>
        <v>0</v>
      </c>
      <c r="J519" s="197">
        <f ca="1">IFERROR(__xludf.DUMMYFUNCTION("IMPORTRANGE(""https://docs.google.com/spreadsheets/d/1XL5vhW3sbDhbH9Cz0tuDiY8C3ctxq1tqvaCgkFb8cCA/edit?usp=sharing"",""นครราชสีมา!J414"")"),0)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IFERROR(__xludf.DUMMYFUNCTION("IMPORTRANGE(""https://docs.google.com/spreadsheets/d/1XL5vhW3sbDhbH9Cz0tuDiY8C3ctxq1tqvaCgkFb8cCA/edit?usp=sharing"",""นครราชสีมา!I415"")"),0)</f>
        <v>0</v>
      </c>
      <c r="J520" s="197">
        <f ca="1">IFERROR(__xludf.DUMMYFUNCTION("IMPORTRANGE(""https://docs.google.com/spreadsheets/d/1XL5vhW3sbDhbH9Cz0tuDiY8C3ctxq1tqvaCgkFb8cCA/edit?usp=sharing"",""นครราชสีมา!J415"")"),0)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IFERROR(__xludf.DUMMYFUNCTION("IMPORTRANGE(""https://docs.google.com/spreadsheets/d/1XL5vhW3sbDhbH9Cz0tuDiY8C3ctxq1tqvaCgkFb8cCA/edit?usp=sharing"",""นครราชสีมา!I416"")"),0)</f>
        <v>0</v>
      </c>
      <c r="J521" s="197">
        <f ca="1">IFERROR(__xludf.DUMMYFUNCTION("IMPORTRANGE(""https://docs.google.com/spreadsheets/d/1XL5vhW3sbDhbH9Cz0tuDiY8C3ctxq1tqvaCgkFb8cCA/edit?usp=sharing"",""นครราชสีมา!J416"")"),0)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IFERROR(__xludf.DUMMYFUNCTION("IMPORTRANGE(""https://docs.google.com/spreadsheets/d/1XL5vhW3sbDhbH9Cz0tuDiY8C3ctxq1tqvaCgkFb8cCA/edit?usp=sharing"",""นครราชสีมา!I417"")"),0)</f>
        <v>0</v>
      </c>
      <c r="J522" s="197">
        <f ca="1">IFERROR(__xludf.DUMMYFUNCTION("IMPORTRANGE(""https://docs.google.com/spreadsheets/d/1XL5vhW3sbDhbH9Cz0tuDiY8C3ctxq1tqvaCgkFb8cCA/edit?usp=sharing"",""นครราชสีมา!J417"")"),0)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IFERROR(__xludf.DUMMYFUNCTION("IMPORTRANGE(""https://docs.google.com/spreadsheets/d/1XL5vhW3sbDhbH9Cz0tuDiY8C3ctxq1tqvaCgkFb8cCA/edit?usp=sharing"",""นครราชสีมา!I418"")"),0)</f>
        <v>0</v>
      </c>
      <c r="J523" s="197">
        <f ca="1">IFERROR(__xludf.DUMMYFUNCTION("IMPORTRANGE(""https://docs.google.com/spreadsheets/d/1XL5vhW3sbDhbH9Cz0tuDiY8C3ctxq1tqvaCgkFb8cCA/edit?usp=sharing"",""นครราชสีมา!J418"")"),0)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IFERROR(__xludf.DUMMYFUNCTION("IMPORTRANGE(""https://docs.google.com/spreadsheets/d/1XL5vhW3sbDhbH9Cz0tuDiY8C3ctxq1tqvaCgkFb8cCA/edit?usp=sharing"",""นครราชสีมา!I419"")"),0)</f>
        <v>0</v>
      </c>
      <c r="J524" s="197">
        <f ca="1">IFERROR(__xludf.DUMMYFUNCTION("IMPORTRANGE(""https://docs.google.com/spreadsheets/d/1XL5vhW3sbDhbH9Cz0tuDiY8C3ctxq1tqvaCgkFb8cCA/edit?usp=sharing"",""นครราชสีมา!J419"")"),0)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IFERROR(__xludf.DUMMYFUNCTION("IMPORTRANGE(""https://docs.google.com/spreadsheets/d/1XL5vhW3sbDhbH9Cz0tuDiY8C3ctxq1tqvaCgkFb8cCA/edit?usp=sharing"",""นครราชสีมา!I420"")"),0)</f>
        <v>0</v>
      </c>
      <c r="J525" s="292">
        <f ca="1">IFERROR(__xludf.DUMMYFUNCTION("IMPORTRANGE(""https://docs.google.com/spreadsheets/d/1XL5vhW3sbDhbH9Cz0tuDiY8C3ctxq1tqvaCgkFb8cCA/edit?usp=sharing"",""นครราชสีมา!J420"")"),0)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IFERROR(__xludf.DUMMYFUNCTION("IMPORTRANGE(""https://docs.google.com/spreadsheets/d/1XL5vhW3sbDhbH9Cz0tuDiY8C3ctxq1tqvaCgkFb8cCA/edit?usp=sharing"",""นครราชสีมา!I421"")"),0)</f>
        <v>0</v>
      </c>
      <c r="J526" s="292">
        <f ca="1">IFERROR(__xludf.DUMMYFUNCTION("IMPORTRANGE(""https://docs.google.com/spreadsheets/d/1XL5vhW3sbDhbH9Cz0tuDiY8C3ctxq1tqvaCgkFb8cCA/edit?usp=sharing"",""นครราชสีมา!J421"")"),0)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IFERROR(__xludf.DUMMYFUNCTION("IMPORTRANGE(""https://docs.google.com/spreadsheets/d/1XL5vhW3sbDhbH9Cz0tuDiY8C3ctxq1tqvaCgkFb8cCA/edit?usp=sharing"",""นครราชสีมา!I422"")"),0)</f>
        <v>0</v>
      </c>
      <c r="J527" s="207">
        <f ca="1">IFERROR(__xludf.DUMMYFUNCTION("IMPORTRANGE(""https://docs.google.com/spreadsheets/d/1XL5vhW3sbDhbH9Cz0tuDiY8C3ctxq1tqvaCgkFb8cCA/edit?usp=sharing"",""นครราชสีมา!J422"")"),0)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IFERROR(__xludf.DUMMYFUNCTION("IMPORTRANGE(""https://docs.google.com/spreadsheets/d/1XL5vhW3sbDhbH9Cz0tuDiY8C3ctxq1tqvaCgkFb8cCA/edit?usp=sharing"",""นครราชสีมา!I423"")"),0)</f>
        <v>0</v>
      </c>
      <c r="J528" s="207">
        <f ca="1">IFERROR(__xludf.DUMMYFUNCTION("IMPORTRANGE(""https://docs.google.com/spreadsheets/d/1XL5vhW3sbDhbH9Cz0tuDiY8C3ctxq1tqvaCgkFb8cCA/edit?usp=sharing"",""นครราชสีมา!J423"")"),0)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IFERROR(__xludf.DUMMYFUNCTION("IMPORTRANGE(""https://docs.google.com/spreadsheets/d/1XL5vhW3sbDhbH9Cz0tuDiY8C3ctxq1tqvaCgkFb8cCA/edit?usp=sharing"",""นครราชสีมา!I424"")"),0)</f>
        <v>0</v>
      </c>
      <c r="J529" s="207">
        <f ca="1">IFERROR(__xludf.DUMMYFUNCTION("IMPORTRANGE(""https://docs.google.com/spreadsheets/d/1XL5vhW3sbDhbH9Cz0tuDiY8C3ctxq1tqvaCgkFb8cCA/edit?usp=sharing"",""นครราชสีมา!J424"")"),0)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IFERROR(__xludf.DUMMYFUNCTION("IMPORTRANGE(""https://docs.google.com/spreadsheets/d/1XL5vhW3sbDhbH9Cz0tuDiY8C3ctxq1tqvaCgkFb8cCA/edit?usp=sharing"",""นครราชสีมา!I425"")"),0)</f>
        <v>0</v>
      </c>
      <c r="J530" s="207">
        <f ca="1">IFERROR(__xludf.DUMMYFUNCTION("IMPORTRANGE(""https://docs.google.com/spreadsheets/d/1XL5vhW3sbDhbH9Cz0tuDiY8C3ctxq1tqvaCgkFb8cCA/edit?usp=sharing"",""นครราชสีมา!J425"")"),0)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IFERROR(__xludf.DUMMYFUNCTION("IMPORTRANGE(""https://docs.google.com/spreadsheets/d/1XL5vhW3sbDhbH9Cz0tuDiY8C3ctxq1tqvaCgkFb8cCA/edit?usp=sharing"",""นครราชสีมา!I426"")"),0)</f>
        <v>0</v>
      </c>
      <c r="J531" s="207">
        <f ca="1">IFERROR(__xludf.DUMMYFUNCTION("IMPORTRANGE(""https://docs.google.com/spreadsheets/d/1XL5vhW3sbDhbH9Cz0tuDiY8C3ctxq1tqvaCgkFb8cCA/edit?usp=sharing"",""นครราชสีมา!J426"")"),0)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IFERROR(__xludf.DUMMYFUNCTION("IMPORTRANGE(""https://docs.google.com/spreadsheets/d/1XL5vhW3sbDhbH9Cz0tuDiY8C3ctxq1tqvaCgkFb8cCA/edit?usp=sharing"",""นครราชสีมา!I427"")"),0)</f>
        <v>0</v>
      </c>
      <c r="J532" s="474">
        <f ca="1">IFERROR(__xludf.DUMMYFUNCTION("IMPORTRANGE(""https://docs.google.com/spreadsheets/d/1XL5vhW3sbDhbH9Cz0tuDiY8C3ctxq1tqvaCgkFb8cCA/edit?usp=sharing"",""นครราชสีมา!J427"")"),0)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IFERROR(__xludf.DUMMYFUNCTION("IMPORTRANGE(""https://docs.google.com/spreadsheets/d/1XL5vhW3sbDhbH9Cz0tuDiY8C3ctxq1tqvaCgkFb8cCA/edit?usp=sharing"",""นครราชสีมา!I428"")"),24)</f>
        <v>24</v>
      </c>
      <c r="J533" s="418">
        <f ca="1">IFERROR(__xludf.DUMMYFUNCTION("IMPORTRANGE(""https://docs.google.com/spreadsheets/d/1XL5vhW3sbDhbH9Cz0tuDiY8C3ctxq1tqvaCgkFb8cCA/edit?usp=sharing"",""นครราชสีมา!J428"")"),24)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IFERROR(__xludf.DUMMYFUNCTION("IMPORTRANGE(""https://docs.google.com/spreadsheets/d/1XL5vhW3sbDhbH9Cz0tuDiY8C3ctxq1tqvaCgkFb8cCA/edit?usp=sharing"",""นครราชสีมา!L428"")"),36040)</f>
        <v>36040</v>
      </c>
      <c r="M533" s="420"/>
      <c r="N533" s="420">
        <f ca="1">IFERROR(__xludf.DUMMYFUNCTION("IMPORTRANGE(""https://docs.google.com/spreadsheets/d/1XL5vhW3sbDhbH9Cz0tuDiY8C3ctxq1tqvaCgkFb8cCA/edit?usp=sharing"",""นครราชสีมา!M428"")"),26450)</f>
        <v>26450</v>
      </c>
      <c r="O533" s="420">
        <f t="shared" ref="O533:O537" ca="1" si="118">+IF(L533&gt;0,N533*100/L533,0)</f>
        <v>73.390677025527197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IFERROR(__xludf.DUMMYFUNCTION("IMPORTRANGE(""https://docs.google.com/spreadsheets/d/1XL5vhW3sbDhbH9Cz0tuDiY8C3ctxq1tqvaCgkFb8cCA/edit?usp=sharing"",""นครราชสีมา!L429"")"),0)</f>
        <v>0</v>
      </c>
      <c r="M534" s="172"/>
      <c r="N534" s="178">
        <f ca="1">IFERROR(__xludf.DUMMYFUNCTION("IMPORTRANGE(""https://docs.google.com/spreadsheets/d/1XL5vhW3sbDhbH9Cz0tuDiY8C3ctxq1tqvaCgkFb8cCA/edit?usp=sharing"",""นครราชสีมา!M429"")"),0)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IFERROR(__xludf.DUMMYFUNCTION("IMPORTRANGE(""https://docs.google.com/spreadsheets/d/1XL5vhW3sbDhbH9Cz0tuDiY8C3ctxq1tqvaCgkFb8cCA/edit?usp=sharing"",""นครราชสีมา!L430"")"),36040)</f>
        <v>36040</v>
      </c>
      <c r="M535" s="173"/>
      <c r="N535" s="178">
        <f ca="1">IFERROR(__xludf.DUMMYFUNCTION("IMPORTRANGE(""https://docs.google.com/spreadsheets/d/1XL5vhW3sbDhbH9Cz0tuDiY8C3ctxq1tqvaCgkFb8cCA/edit?usp=sharing"",""นครราชสีมา!M430"")"),26450)</f>
        <v>26450</v>
      </c>
      <c r="O535" s="178">
        <f t="shared" ca="1" si="118"/>
        <v>73.390677025527197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IFERROR(__xludf.DUMMYFUNCTION("IMPORTRANGE(""https://docs.google.com/spreadsheets/d/1XL5vhW3sbDhbH9Cz0tuDiY8C3ctxq1tqvaCgkFb8cCA/edit?usp=sharing"",""นครราชสีมา!L431"")"),0)</f>
        <v>0</v>
      </c>
      <c r="M536" s="178"/>
      <c r="N536" s="178">
        <f ca="1">IFERROR(__xludf.DUMMYFUNCTION("IMPORTRANGE(""https://docs.google.com/spreadsheets/d/1XL5vhW3sbDhbH9Cz0tuDiY8C3ctxq1tqvaCgkFb8cCA/edit?usp=sharing"",""นครราชสีมา!M431"")"),0)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IFERROR(__xludf.DUMMYFUNCTION("IMPORTRANGE(""https://docs.google.com/spreadsheets/d/1XL5vhW3sbDhbH9Cz0tuDiY8C3ctxq1tqvaCgkFb8cCA/edit?usp=sharing"",""นครราชสีมา!L432"")"),36040)</f>
        <v>36040</v>
      </c>
      <c r="M537" s="178"/>
      <c r="N537" s="178">
        <f ca="1">IFERROR(__xludf.DUMMYFUNCTION("IMPORTRANGE(""https://docs.google.com/spreadsheets/d/1XL5vhW3sbDhbH9Cz0tuDiY8C3ctxq1tqvaCgkFb8cCA/edit?usp=sharing"",""นครราชสีมา!M432"")"),26450)</f>
        <v>26450</v>
      </c>
      <c r="O537" s="178">
        <f t="shared" ca="1" si="118"/>
        <v>73.390677025527197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IFERROR(__xludf.DUMMYFUNCTION("IMPORTRANGE(""https://docs.google.com/spreadsheets/d/1XL5vhW3sbDhbH9Cz0tuDiY8C3ctxq1tqvaCgkFb8cCA/edit?usp=sharing"",""นครราชสีมา!M433"")"),23600)</f>
        <v>23600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IFERROR(__xludf.DUMMYFUNCTION("IMPORTRANGE(""https://docs.google.com/spreadsheets/d/1XL5vhW3sbDhbH9Cz0tuDiY8C3ctxq1tqvaCgkFb8cCA/edit?usp=sharing"",""นครราชสีมา!M434"")"),0)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IFERROR(__xludf.DUMMYFUNCTION("IMPORTRANGE(""https://docs.google.com/spreadsheets/d/1XL5vhW3sbDhbH9Cz0tuDiY8C3ctxq1tqvaCgkFb8cCA/edit?usp=sharing"",""นครราชสีมา!M435"")"),0)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IFERROR(__xludf.DUMMYFUNCTION("IMPORTRANGE(""https://docs.google.com/spreadsheets/d/1XL5vhW3sbDhbH9Cz0tuDiY8C3ctxq1tqvaCgkFb8cCA/edit?usp=sharing"",""นครราชสีมา!M436"")"),2850)</f>
        <v>2850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IFERROR(__xludf.DUMMYFUNCTION("IMPORTRANGE(""https://docs.google.com/spreadsheets/d/1XL5vhW3sbDhbH9Cz0tuDiY8C3ctxq1tqvaCgkFb8cCA/edit?usp=sharing"",""นครราชสีมา!J438"")"),0)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IFERROR(__xludf.DUMMYFUNCTION("IMPORTRANGE(""https://docs.google.com/spreadsheets/d/1XL5vhW3sbDhbH9Cz0tuDiY8C3ctxq1tqvaCgkFb8cCA/edit?usp=sharing"",""นครราชสีมา!J439"")"),1)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IFERROR(__xludf.DUMMYFUNCTION("IMPORTRANGE(""https://docs.google.com/spreadsheets/d/1XL5vhW3sbDhbH9Cz0tuDiY8C3ctxq1tqvaCgkFb8cCA/edit?usp=sharing"",""นครราชสีมา!J440"")"),1)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IFERROR(__xludf.DUMMYFUNCTION("IMPORTRANGE(""https://docs.google.com/spreadsheets/d/1XL5vhW3sbDhbH9Cz0tuDiY8C3ctxq1tqvaCgkFb8cCA/edit?usp=sharing"",""นครราชสีมา!J441"")"),1)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IFERROR(__xludf.DUMMYFUNCTION("IMPORTRANGE(""https://docs.google.com/spreadsheets/d/1XL5vhW3sbDhbH9Cz0tuDiY8C3ctxq1tqvaCgkFb8cCA/edit?usp=sharing"",""นครราชสีมา!I442"")"),24)</f>
        <v>24</v>
      </c>
      <c r="J547" s="198">
        <f ca="1">IFERROR(__xludf.DUMMYFUNCTION("IMPORTRANGE(""https://docs.google.com/spreadsheets/d/1XL5vhW3sbDhbH9Cz0tuDiY8C3ctxq1tqvaCgkFb8cCA/edit?usp=sharing"",""นครราชสีมา!J442"")"),24)</f>
        <v>24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IFERROR(__xludf.DUMMYFUNCTION("IMPORTRANGE(""https://docs.google.com/spreadsheets/d/1XL5vhW3sbDhbH9Cz0tuDiY8C3ctxq1tqvaCgkFb8cCA/edit?usp=sharing"",""นครราชสีมา!J166"")"),0)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IFERROR(__xludf.DUMMYFUNCTION("IMPORTRANGE(""https://docs.google.com/spreadsheets/d/1XL5vhW3sbDhbH9Cz0tuDiY8C3ctxq1tqvaCgkFb8cCA/edit?usp=sharing"",""นครราชสีมา!J444"")"),0)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IFERROR(__xludf.DUMMYFUNCTION("IMPORTRANGE(""https://docs.google.com/spreadsheets/d/1XL5vhW3sbDhbH9Cz0tuDiY8C3ctxq1tqvaCgkFb8cCA/edit?usp=sharing"",""นครราชสีมา!J445"")"),0)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IFERROR(__xludf.DUMMYFUNCTION("IMPORTRANGE(""https://docs.google.com/spreadsheets/d/1XL5vhW3sbDhbH9Cz0tuDiY8C3ctxq1tqvaCgkFb8cCA/edit?usp=sharing"",""นครราชสีมา!I446"")"),5000)</f>
        <v>5000</v>
      </c>
      <c r="J551" s="418">
        <f ca="1">IFERROR(__xludf.DUMMYFUNCTION("IMPORTRANGE(""https://docs.google.com/spreadsheets/d/1XL5vhW3sbDhbH9Cz0tuDiY8C3ctxq1tqvaCgkFb8cCA/edit?usp=sharing"",""นครราชสีมา!J446"")"),676)</f>
        <v>676</v>
      </c>
      <c r="K551" s="419">
        <f ca="1">IF(I551&gt;0,J551*100/I551,0)</f>
        <v>13.52</v>
      </c>
      <c r="L551" s="420">
        <f ca="1">IFERROR(__xludf.DUMMYFUNCTION("IMPORTRANGE(""https://docs.google.com/spreadsheets/d/1XL5vhW3sbDhbH9Cz0tuDiY8C3ctxq1tqvaCgkFb8cCA/edit?usp=sharing"",""นครราชสีมา!L446"")"),320000)</f>
        <v>320000</v>
      </c>
      <c r="M551" s="420"/>
      <c r="N551" s="420">
        <f ca="1">IFERROR(__xludf.DUMMYFUNCTION("IMPORTRANGE(""https://docs.google.com/spreadsheets/d/1XL5vhW3sbDhbH9Cz0tuDiY8C3ctxq1tqvaCgkFb8cCA/edit?usp=sharing"",""นครราชสีมา!M446"")"),129800)</f>
        <v>129800</v>
      </c>
      <c r="O551" s="420">
        <f t="shared" ref="O551:O555" ca="1" si="120">+IF(L551&gt;0,N551*100/L551,0)</f>
        <v>40.5625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IFERROR(__xludf.DUMMYFUNCTION("IMPORTRANGE(""https://docs.google.com/spreadsheets/d/1XL5vhW3sbDhbH9Cz0tuDiY8C3ctxq1tqvaCgkFb8cCA/edit?usp=sharing"",""นครราชสีมา!L447"")"),0)</f>
        <v>0</v>
      </c>
      <c r="M552" s="172"/>
      <c r="N552" s="178">
        <f ca="1">IFERROR(__xludf.DUMMYFUNCTION("IMPORTRANGE(""https://docs.google.com/spreadsheets/d/1XL5vhW3sbDhbH9Cz0tuDiY8C3ctxq1tqvaCgkFb8cCA/edit?usp=sharing"",""นครราชสีมา!M447"")"),0)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IFERROR(__xludf.DUMMYFUNCTION("IMPORTRANGE(""https://docs.google.com/spreadsheets/d/1XL5vhW3sbDhbH9Cz0tuDiY8C3ctxq1tqvaCgkFb8cCA/edit?usp=sharing"",""นครราชสีมา!L448"")"),320000)</f>
        <v>320000</v>
      </c>
      <c r="M553" s="173"/>
      <c r="N553" s="178">
        <f ca="1">IFERROR(__xludf.DUMMYFUNCTION("IMPORTRANGE(""https://docs.google.com/spreadsheets/d/1XL5vhW3sbDhbH9Cz0tuDiY8C3ctxq1tqvaCgkFb8cCA/edit?usp=sharing"",""นครราชสีมา!M448"")"),129800)</f>
        <v>129800</v>
      </c>
      <c r="O553" s="178">
        <f t="shared" ca="1" si="120"/>
        <v>40.5625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IFERROR(__xludf.DUMMYFUNCTION("IMPORTRANGE(""https://docs.google.com/spreadsheets/d/1XL5vhW3sbDhbH9Cz0tuDiY8C3ctxq1tqvaCgkFb8cCA/edit?usp=sharing"",""นครราชสีมา!L449"")"),0)</f>
        <v>0</v>
      </c>
      <c r="M554" s="178"/>
      <c r="N554" s="178">
        <f ca="1">IFERROR(__xludf.DUMMYFUNCTION("IMPORTRANGE(""https://docs.google.com/spreadsheets/d/1XL5vhW3sbDhbH9Cz0tuDiY8C3ctxq1tqvaCgkFb8cCA/edit?usp=sharing"",""นครราชสีมา!M449"")"),0)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IFERROR(__xludf.DUMMYFUNCTION("IMPORTRANGE(""https://docs.google.com/spreadsheets/d/1XL5vhW3sbDhbH9Cz0tuDiY8C3ctxq1tqvaCgkFb8cCA/edit?usp=sharing"",""นครราชสีมา!L450"")"),320000)</f>
        <v>320000</v>
      </c>
      <c r="M555" s="178"/>
      <c r="N555" s="178">
        <f ca="1">IFERROR(__xludf.DUMMYFUNCTION("IMPORTRANGE(""https://docs.google.com/spreadsheets/d/1XL5vhW3sbDhbH9Cz0tuDiY8C3ctxq1tqvaCgkFb8cCA/edit?usp=sharing"",""นครราชสีมา!M450"")"),129800)</f>
        <v>129800</v>
      </c>
      <c r="O555" s="178">
        <f t="shared" ca="1" si="120"/>
        <v>40.5625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IFERROR(__xludf.DUMMYFUNCTION("IMPORTRANGE(""https://docs.google.com/spreadsheets/d/1XL5vhW3sbDhbH9Cz0tuDiY8C3ctxq1tqvaCgkFb8cCA/edit?usp=sharing"",""นครราชสีมา!M451"")"),0)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IFERROR(__xludf.DUMMYFUNCTION("IMPORTRANGE(""https://docs.google.com/spreadsheets/d/1XL5vhW3sbDhbH9Cz0tuDiY8C3ctxq1tqvaCgkFb8cCA/edit?usp=sharing"",""นครราชสีมา!M452"")"),0)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IFERROR(__xludf.DUMMYFUNCTION("IMPORTRANGE(""https://docs.google.com/spreadsheets/d/1XL5vhW3sbDhbH9Cz0tuDiY8C3ctxq1tqvaCgkFb8cCA/edit?usp=sharing"",""นครราชสีมา!M453"")"),0)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IFERROR(__xludf.DUMMYFUNCTION("IMPORTRANGE(""https://docs.google.com/spreadsheets/d/1XL5vhW3sbDhbH9Cz0tuDiY8C3ctxq1tqvaCgkFb8cCA/edit?usp=sharing"",""นครราชสีมา!M454"")"),129800)</f>
        <v>129800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IFERROR(__xludf.DUMMYFUNCTION("IMPORTRANGE(""https://docs.google.com/spreadsheets/d/1XL5vhW3sbDhbH9Cz0tuDiY8C3ctxq1tqvaCgkFb8cCA/edit?usp=sharing"",""นครราชสีมา!I455"")"),5000)</f>
        <v>5000</v>
      </c>
      <c r="J560" s="170">
        <f ca="1">IFERROR(__xludf.DUMMYFUNCTION("IMPORTRANGE(""https://docs.google.com/spreadsheets/d/1XL5vhW3sbDhbH9Cz0tuDiY8C3ctxq1tqvaCgkFb8cCA/edit?usp=sharing"",""นครราชสีมา!J455"")"),676)</f>
        <v>676</v>
      </c>
      <c r="K560" s="233">
        <f t="shared" ref="K560:K564" ca="1" si="121">IF(I560&gt;0,J560*100/I560,0)</f>
        <v>13.52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IFERROR(__xludf.DUMMYFUNCTION("IMPORTRANGE(""https://docs.google.com/spreadsheets/d/1XL5vhW3sbDhbH9Cz0tuDiY8C3ctxq1tqvaCgkFb8cCA/edit?usp=sharing"",""นครราชสีมา!I456"")"),0)</f>
        <v>0</v>
      </c>
      <c r="J561" s="213">
        <f ca="1">IFERROR(__xludf.DUMMYFUNCTION("IMPORTRANGE(""https://docs.google.com/spreadsheets/d/1XL5vhW3sbDhbH9Cz0tuDiY8C3ctxq1tqvaCgkFb8cCA/edit?usp=sharing"",""นครราชสีมา!J456"")"),34)</f>
        <v>34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IFERROR(__xludf.DUMMYFUNCTION("IMPORTRANGE(""https://docs.google.com/spreadsheets/d/1XL5vhW3sbDhbH9Cz0tuDiY8C3ctxq1tqvaCgkFb8cCA/edit?usp=sharing"",""นครราชสีมา!I457"")"),"")</f>
        <v/>
      </c>
      <c r="J562" s="213" t="str">
        <f ca="1">IFERROR(__xludf.DUMMYFUNCTION("IMPORTRANGE(""https://docs.google.com/spreadsheets/d/1XL5vhW3sbDhbH9Cz0tuDiY8C3ctxq1tqvaCgkFb8cCA/edit?usp=sharing"",""นครราชสีมา!J457"")"),"")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IFERROR(__xludf.DUMMYFUNCTION("IMPORTRANGE(""https://docs.google.com/spreadsheets/d/1XL5vhW3sbDhbH9Cz0tuDiY8C3ctxq1tqvaCgkFb8cCA/edit?usp=sharing"",""นครราชสีมา!I458"")"),"")</f>
        <v/>
      </c>
      <c r="J563" s="197" t="str">
        <f ca="1">IFERROR(__xludf.DUMMYFUNCTION("IMPORTRANGE(""https://docs.google.com/spreadsheets/d/1XL5vhW3sbDhbH9Cz0tuDiY8C3ctxq1tqvaCgkFb8cCA/edit?usp=sharing"",""นครราชสีมา!J458"")"),"")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IFERROR(__xludf.DUMMYFUNCTION("IMPORTRANGE(""https://docs.google.com/spreadsheets/d/1XL5vhW3sbDhbH9Cz0tuDiY8C3ctxq1tqvaCgkFb8cCA/edit?usp=sharing"",""นครราชสีมา!I459"")"),9000)</f>
        <v>9000</v>
      </c>
      <c r="J564" s="379">
        <f ca="1">IFERROR(__xludf.DUMMYFUNCTION("IMPORTRANGE(""https://docs.google.com/spreadsheets/d/1XL5vhW3sbDhbH9Cz0tuDiY8C3ctxq1tqvaCgkFb8cCA/edit?usp=sharing"",""นครราชสีมา!J459"")"),8359)</f>
        <v>8359</v>
      </c>
      <c r="K564" s="380">
        <f t="shared" ca="1" si="121"/>
        <v>92.87777777777778</v>
      </c>
      <c r="L564" s="381">
        <f ca="1">IFERROR(__xludf.DUMMYFUNCTION("IMPORTRANGE(""https://docs.google.com/spreadsheets/d/1XL5vhW3sbDhbH9Cz0tuDiY8C3ctxq1tqvaCgkFb8cCA/edit?usp=sharing"",""นครราชสีมา!L459"")"),211200)</f>
        <v>211200</v>
      </c>
      <c r="M564" s="381"/>
      <c r="N564" s="381">
        <f ca="1">IFERROR(__xludf.DUMMYFUNCTION("IMPORTRANGE(""https://docs.google.com/spreadsheets/d/1XL5vhW3sbDhbH9Cz0tuDiY8C3ctxq1tqvaCgkFb8cCA/edit?usp=sharing"",""นครราชสีมา!M459"")"),128774.08)</f>
        <v>128774.08</v>
      </c>
      <c r="O564" s="381">
        <f t="shared" ref="O564:O568" ca="1" si="122">+IF(L564&gt;0,N564*100/L564,0)</f>
        <v>60.972575757575754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IFERROR(__xludf.DUMMYFUNCTION("IMPORTRANGE(""https://docs.google.com/spreadsheets/d/1XL5vhW3sbDhbH9Cz0tuDiY8C3ctxq1tqvaCgkFb8cCA/edit?usp=sharing"",""นครราชสีมา!L460"")"),0)</f>
        <v>0</v>
      </c>
      <c r="M565" s="172"/>
      <c r="N565" s="178">
        <f ca="1">IFERROR(__xludf.DUMMYFUNCTION("IMPORTRANGE(""https://docs.google.com/spreadsheets/d/1XL5vhW3sbDhbH9Cz0tuDiY8C3ctxq1tqvaCgkFb8cCA/edit?usp=sharing"",""นครราชสีมา!M460"")"),0)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IFERROR(__xludf.DUMMYFUNCTION("IMPORTRANGE(""https://docs.google.com/spreadsheets/d/1XL5vhW3sbDhbH9Cz0tuDiY8C3ctxq1tqvaCgkFb8cCA/edit?usp=sharing"",""นครราชสีมา!L461"")"),211200)</f>
        <v>211200</v>
      </c>
      <c r="M566" s="173"/>
      <c r="N566" s="178">
        <f ca="1">IFERROR(__xludf.DUMMYFUNCTION("IMPORTRANGE(""https://docs.google.com/spreadsheets/d/1XL5vhW3sbDhbH9Cz0tuDiY8C3ctxq1tqvaCgkFb8cCA/edit?usp=sharing"",""นครราชสีมา!M461"")"),128774.08)</f>
        <v>128774.08</v>
      </c>
      <c r="O566" s="178">
        <f t="shared" ca="1" si="122"/>
        <v>60.972575757575754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IFERROR(__xludf.DUMMYFUNCTION("IMPORTRANGE(""https://docs.google.com/spreadsheets/d/1XL5vhW3sbDhbH9Cz0tuDiY8C3ctxq1tqvaCgkFb8cCA/edit?usp=sharing"",""นครราชสีมา!L462"")"),0)</f>
        <v>0</v>
      </c>
      <c r="M567" s="178"/>
      <c r="N567" s="178">
        <f ca="1">IFERROR(__xludf.DUMMYFUNCTION("IMPORTRANGE(""https://docs.google.com/spreadsheets/d/1XL5vhW3sbDhbH9Cz0tuDiY8C3ctxq1tqvaCgkFb8cCA/edit?usp=sharing"",""นครราชสีมา!M462"")"),0)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IFERROR(__xludf.DUMMYFUNCTION("IMPORTRANGE(""https://docs.google.com/spreadsheets/d/1XL5vhW3sbDhbH9Cz0tuDiY8C3ctxq1tqvaCgkFb8cCA/edit?usp=sharing"",""นครราชสีมา!L463"")"),211200)</f>
        <v>211200</v>
      </c>
      <c r="M568" s="178"/>
      <c r="N568" s="178">
        <f ca="1">IFERROR(__xludf.DUMMYFUNCTION("IMPORTRANGE(""https://docs.google.com/spreadsheets/d/1XL5vhW3sbDhbH9Cz0tuDiY8C3ctxq1tqvaCgkFb8cCA/edit?usp=sharing"",""นครราชสีมา!M463"")"),128774.08)</f>
        <v>128774.08</v>
      </c>
      <c r="O568" s="178">
        <f t="shared" ca="1" si="122"/>
        <v>60.972575757575754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IFERROR(__xludf.DUMMYFUNCTION("IMPORTRANGE(""https://docs.google.com/spreadsheets/d/1XL5vhW3sbDhbH9Cz0tuDiY8C3ctxq1tqvaCgkFb8cCA/edit?usp=sharing"",""นครราชสีมา!M464"")"),0)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IFERROR(__xludf.DUMMYFUNCTION("IMPORTRANGE(""https://docs.google.com/spreadsheets/d/1XL5vhW3sbDhbH9Cz0tuDiY8C3ctxq1tqvaCgkFb8cCA/edit?usp=sharing"",""นครราชสีมา!M465"")"),0)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IFERROR(__xludf.DUMMYFUNCTION("IMPORTRANGE(""https://docs.google.com/spreadsheets/d/1XL5vhW3sbDhbH9Cz0tuDiY8C3ctxq1tqvaCgkFb8cCA/edit?usp=sharing"",""นครราชสีมา!M466"")"),41800.08)</f>
        <v>41800.080000000002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IFERROR(__xludf.DUMMYFUNCTION("IMPORTRANGE(""https://docs.google.com/spreadsheets/d/1XL5vhW3sbDhbH9Cz0tuDiY8C3ctxq1tqvaCgkFb8cCA/edit?usp=sharing"",""นครราชสีมา!M467"")"),86974)</f>
        <v>86974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IFERROR(__xludf.DUMMYFUNCTION("IMPORTRANGE(""https://docs.google.com/spreadsheets/d/1XL5vhW3sbDhbH9Cz0tuDiY8C3ctxq1tqvaCgkFb8cCA/edit?usp=sharing"",""นครราชสีมา!I468"")"),9000)</f>
        <v>9000</v>
      </c>
      <c r="J573" s="428">
        <f ca="1">IFERROR(__xludf.DUMMYFUNCTION("IMPORTRANGE(""https://docs.google.com/spreadsheets/d/1XL5vhW3sbDhbH9Cz0tuDiY8C3ctxq1tqvaCgkFb8cCA/edit?usp=sharing"",""นครราชสีมา!J468"")"),8359)</f>
        <v>8359</v>
      </c>
      <c r="K573" s="211">
        <f ca="1">IF(I573&gt;0,J573*100/I573,0)</f>
        <v>92.87777777777778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IFERROR(__xludf.DUMMYFUNCTION("IMPORTRANGE(""https://docs.google.com/spreadsheets/d/1XL5vhW3sbDhbH9Cz0tuDiY8C3ctxq1tqvaCgkFb8cCA/edit?usp=sharing"",""นครราชสีมา!I470"")"),0)</f>
        <v>0</v>
      </c>
      <c r="J575" s="207">
        <f ca="1">IFERROR(__xludf.DUMMYFUNCTION("IMPORTRANGE(""https://docs.google.com/spreadsheets/d/1XL5vhW3sbDhbH9Cz0tuDiY8C3ctxq1tqvaCgkFb8cCA/edit?usp=sharing"",""นครราชสีมา!J470"")"),3)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IFERROR(__xludf.DUMMYFUNCTION("IMPORTRANGE(""https://docs.google.com/spreadsheets/d/1XL5vhW3sbDhbH9Cz0tuDiY8C3ctxq1tqvaCgkFb8cCA/edit?usp=sharing"",""นครราชสีมา!I471"")"),0)</f>
        <v>0</v>
      </c>
      <c r="J576" s="207">
        <f ca="1">IFERROR(__xludf.DUMMYFUNCTION("IMPORTRANGE(""https://docs.google.com/spreadsheets/d/1XL5vhW3sbDhbH9Cz0tuDiY8C3ctxq1tqvaCgkFb8cCA/edit?usp=sharing"",""นครราชสีมา!J471"")"),775)</f>
        <v>775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IFERROR(__xludf.DUMMYFUNCTION("IMPORTRANGE(""https://docs.google.com/spreadsheets/d/1XL5vhW3sbDhbH9Cz0tuDiY8C3ctxq1tqvaCgkFb8cCA/edit?usp=sharing"",""นครราชสีมา!I472"")"),0)</f>
        <v>0</v>
      </c>
      <c r="J577" s="198">
        <f ca="1">IFERROR(__xludf.DUMMYFUNCTION("IMPORTRANGE(""https://docs.google.com/spreadsheets/d/1XL5vhW3sbDhbH9Cz0tuDiY8C3ctxq1tqvaCgkFb8cCA/edit?usp=sharing"",""นครราชสีมา!J472"")"),7584)</f>
        <v>7584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IFERROR(__xludf.DUMMYFUNCTION("IMPORTRANGE(""https://docs.google.com/spreadsheets/d/1XL5vhW3sbDhbH9Cz0tuDiY8C3ctxq1tqvaCgkFb8cCA/edit?usp=sharing"",""นครราชสีมา!I473"")"),0)</f>
        <v>0</v>
      </c>
      <c r="J578" s="207">
        <f ca="1">IFERROR(__xludf.DUMMYFUNCTION("IMPORTRANGE(""https://docs.google.com/spreadsheets/d/1XL5vhW3sbDhbH9Cz0tuDiY8C3ctxq1tqvaCgkFb8cCA/edit?usp=sharing"",""นครราชสีมา!J473"")"),0)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IFERROR(__xludf.DUMMYFUNCTION("IMPORTRANGE(""https://docs.google.com/spreadsheets/d/1XL5vhW3sbDhbH9Cz0tuDiY8C3ctxq1tqvaCgkFb8cCA/edit?usp=sharing"",""นครราชสีมา!I474"")"),0)</f>
        <v>0</v>
      </c>
      <c r="J579" s="207">
        <f ca="1">IFERROR(__xludf.DUMMYFUNCTION("IMPORTRANGE(""https://docs.google.com/spreadsheets/d/1XL5vhW3sbDhbH9Cz0tuDiY8C3ctxq1tqvaCgkFb8cCA/edit?usp=sharing"",""นครราชสีมา!J474"")"),0)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IFERROR(__xludf.DUMMYFUNCTION("IMPORTRANGE(""https://docs.google.com/spreadsheets/d/1XL5vhW3sbDhbH9Cz0tuDiY8C3ctxq1tqvaCgkFb8cCA/edit?usp=sharing"",""นครราชสีมา!I475"")"),2000)</f>
        <v>2000</v>
      </c>
      <c r="J580" s="379">
        <f ca="1">IFERROR(__xludf.DUMMYFUNCTION("IMPORTRANGE(""https://docs.google.com/spreadsheets/d/1XL5vhW3sbDhbH9Cz0tuDiY8C3ctxq1tqvaCgkFb8cCA/edit?usp=sharing"",""นครราชสีมา!J475"")"),2)</f>
        <v>2</v>
      </c>
      <c r="K580" s="380">
        <f ca="1">IF(I580&gt;0,J580*100/I580,0)</f>
        <v>0.1</v>
      </c>
      <c r="L580" s="381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81"/>
      <c r="N580" s="381">
        <f ca="1">IFERROR(__xludf.DUMMYFUNCTION("IMPORTRANGE(""https://docs.google.com/spreadsheets/d/1XL5vhW3sbDhbH9Cz0tuDiY8C3ctxq1tqvaCgkFb8cCA/edit?usp=sharing"",""นครราชสีมา!M475"")"),524558.35)</f>
        <v>524558.35</v>
      </c>
      <c r="O580" s="381">
        <f t="shared" ref="O580:O584" ca="1" si="124">+IF(L580&gt;0,N580*100/L580,0)</f>
        <v>45.828966451161975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IFERROR(__xludf.DUMMYFUNCTION("IMPORTRANGE(""https://docs.google.com/spreadsheets/d/1XL5vhW3sbDhbH9Cz0tuDiY8C3ctxq1tqvaCgkFb8cCA/edit?usp=sharing"",""นครราชสีมา!L476"")"),0)</f>
        <v>0</v>
      </c>
      <c r="M581" s="172"/>
      <c r="N581" s="178">
        <f ca="1">IFERROR(__xludf.DUMMYFUNCTION("IMPORTRANGE(""https://docs.google.com/spreadsheets/d/1XL5vhW3sbDhbH9Cz0tuDiY8C3ctxq1tqvaCgkFb8cCA/edit?usp=sharing"",""นครราชสีมา!M476"")"),0)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73"/>
      <c r="N582" s="178">
        <f ca="1">IFERROR(__xludf.DUMMYFUNCTION("IMPORTRANGE(""https://docs.google.com/spreadsheets/d/1XL5vhW3sbDhbH9Cz0tuDiY8C3ctxq1tqvaCgkFb8cCA/edit?usp=sharing"",""นครราชสีมา!M477"")"),524558.35)</f>
        <v>524558.35</v>
      </c>
      <c r="O582" s="178">
        <f t="shared" ca="1" si="124"/>
        <v>45.828966451161975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IFERROR(__xludf.DUMMYFUNCTION("IMPORTRANGE(""https://docs.google.com/spreadsheets/d/1XL5vhW3sbDhbH9Cz0tuDiY8C3ctxq1tqvaCgkFb8cCA/edit?usp=sharing"",""นครราชสีมา!L478"")"),0)</f>
        <v>0</v>
      </c>
      <c r="M583" s="178"/>
      <c r="N583" s="178">
        <f ca="1">IFERROR(__xludf.DUMMYFUNCTION("IMPORTRANGE(""https://docs.google.com/spreadsheets/d/1XL5vhW3sbDhbH9Cz0tuDiY8C3ctxq1tqvaCgkFb8cCA/edit?usp=sharing"",""นครราชสีมา!M478"")"),0)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78"/>
      <c r="N584" s="178">
        <f ca="1">IFERROR(__xludf.DUMMYFUNCTION("IMPORTRANGE(""https://docs.google.com/spreadsheets/d/1XL5vhW3sbDhbH9Cz0tuDiY8C3ctxq1tqvaCgkFb8cCA/edit?usp=sharing"",""นครราชสีมา!M479"")"),524558.35)</f>
        <v>524558.35</v>
      </c>
      <c r="O584" s="178">
        <f t="shared" ca="1" si="124"/>
        <v>45.828966451161975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IFERROR(__xludf.DUMMYFUNCTION("IMPORTRANGE(""https://docs.google.com/spreadsheets/d/1XL5vhW3sbDhbH9Cz0tuDiY8C3ctxq1tqvaCgkFb8cCA/edit?usp=sharing"",""นครราชสีมา!M480"")"),0)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IFERROR(__xludf.DUMMYFUNCTION("IMPORTRANGE(""https://docs.google.com/spreadsheets/d/1XL5vhW3sbDhbH9Cz0tuDiY8C3ctxq1tqvaCgkFb8cCA/edit?usp=sharing"",""นครราชสีมา!M481"")"),0)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IFERROR(__xludf.DUMMYFUNCTION("IMPORTRANGE(""https://docs.google.com/spreadsheets/d/1XL5vhW3sbDhbH9Cz0tuDiY8C3ctxq1tqvaCgkFb8cCA/edit?usp=sharing"",""นครราชสีมา!M482"")"),164806.92)</f>
        <v>164806.92000000001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IFERROR(__xludf.DUMMYFUNCTION("IMPORTRANGE(""https://docs.google.com/spreadsheets/d/1XL5vhW3sbDhbH9Cz0tuDiY8C3ctxq1tqvaCgkFb8cCA/edit?usp=sharing"",""นครราชสีมา!M483"")"),359751.43)</f>
        <v>359751.43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IFERROR(__xludf.DUMMYFUNCTION("IMPORTRANGE(""https://docs.google.com/spreadsheets/d/1XL5vhW3sbDhbH9Cz0tuDiY8C3ctxq1tqvaCgkFb8cCA/edit?usp=sharing"",""นครราชสีมา!I484"")"),2000)</f>
        <v>2000</v>
      </c>
      <c r="J589" s="197">
        <f ca="1">IFERROR(__xludf.DUMMYFUNCTION("IMPORTRANGE(""https://docs.google.com/spreadsheets/d/1XL5vhW3sbDhbH9Cz0tuDiY8C3ctxq1tqvaCgkFb8cCA/edit?usp=sharing"",""นครราชสีมา!J484"")"),574)</f>
        <v>574</v>
      </c>
      <c r="K589" s="171">
        <f t="shared" ref="K589:K596" ca="1" si="125">IF(I589&gt;0,J589*100/I589,0)</f>
        <v>28.7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IFERROR(__xludf.DUMMYFUNCTION("IMPORTRANGE(""https://docs.google.com/spreadsheets/d/1XL5vhW3sbDhbH9Cz0tuDiY8C3ctxq1tqvaCgkFb8cCA/edit?usp=sharing"",""นครราชสีมา!I485"")"),0)</f>
        <v>0</v>
      </c>
      <c r="J590" s="197">
        <f ca="1">IFERROR(__xludf.DUMMYFUNCTION("IMPORTRANGE(""https://docs.google.com/spreadsheets/d/1XL5vhW3sbDhbH9Cz0tuDiY8C3ctxq1tqvaCgkFb8cCA/edit?usp=sharing"",""นครราชสีมา!J485"")"),337.96)</f>
        <v>337.96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IFERROR(__xludf.DUMMYFUNCTION("IMPORTRANGE(""https://docs.google.com/spreadsheets/d/1XL5vhW3sbDhbH9Cz0tuDiY8C3ctxq1tqvaCgkFb8cCA/edit?usp=sharing"",""นครราชสีมา!I486"")"),2000)</f>
        <v>2000</v>
      </c>
      <c r="J591" s="197">
        <f ca="1">IFERROR(__xludf.DUMMYFUNCTION("IMPORTRANGE(""https://docs.google.com/spreadsheets/d/1XL5vhW3sbDhbH9Cz0tuDiY8C3ctxq1tqvaCgkFb8cCA/edit?usp=sharing"",""นครราชสีมา!J486"")"),593)</f>
        <v>593</v>
      </c>
      <c r="K591" s="171">
        <f t="shared" ca="1" si="125"/>
        <v>29.65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IFERROR(__xludf.DUMMYFUNCTION("IMPORTRANGE(""https://docs.google.com/spreadsheets/d/1XL5vhW3sbDhbH9Cz0tuDiY8C3ctxq1tqvaCgkFb8cCA/edit?usp=sharing"",""นครราชสีมา!I487"")"),0)</f>
        <v>0</v>
      </c>
      <c r="J592" s="197">
        <f ca="1">IFERROR(__xludf.DUMMYFUNCTION("IMPORTRANGE(""https://docs.google.com/spreadsheets/d/1XL5vhW3sbDhbH9Cz0tuDiY8C3ctxq1tqvaCgkFb8cCA/edit?usp=sharing"",""นครราชสีมา!J487"")"),345.75)</f>
        <v>345.75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IFERROR(__xludf.DUMMYFUNCTION("IMPORTRANGE(""https://docs.google.com/spreadsheets/d/1XL5vhW3sbDhbH9Cz0tuDiY8C3ctxq1tqvaCgkFb8cCA/edit?usp=sharing"",""นครราชสีมา!I488"")"),2000)</f>
        <v>2000</v>
      </c>
      <c r="J593" s="197">
        <f ca="1">IFERROR(__xludf.DUMMYFUNCTION("IMPORTRANGE(""https://docs.google.com/spreadsheets/d/1XL5vhW3sbDhbH9Cz0tuDiY8C3ctxq1tqvaCgkFb8cCA/edit?usp=sharing"",""นครราชสีมา!J488"")"),0)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IFERROR(__xludf.DUMMYFUNCTION("IMPORTRANGE(""https://docs.google.com/spreadsheets/d/1XL5vhW3sbDhbH9Cz0tuDiY8C3ctxq1tqvaCgkFb8cCA/edit?usp=sharing"",""นครราชสีมา!I489"")"),0)</f>
        <v>0</v>
      </c>
      <c r="J594" s="197">
        <f ca="1">IFERROR(__xludf.DUMMYFUNCTION("IMPORTRANGE(""https://docs.google.com/spreadsheets/d/1XL5vhW3sbDhbH9Cz0tuDiY8C3ctxq1tqvaCgkFb8cCA/edit?usp=sharing"",""นครราชสีมา!J489"")"),0)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IFERROR(__xludf.DUMMYFUNCTION("IMPORTRANGE(""https://docs.google.com/spreadsheets/d/1XL5vhW3sbDhbH9Cz0tuDiY8C3ctxq1tqvaCgkFb8cCA/edit?usp=sharing"",""นครราชสีมา!I490"")"),2000)</f>
        <v>2000</v>
      </c>
      <c r="J595" s="197">
        <f ca="1">IFERROR(__xludf.DUMMYFUNCTION("IMPORTRANGE(""https://docs.google.com/spreadsheets/d/1XL5vhW3sbDhbH9Cz0tuDiY8C3ctxq1tqvaCgkFb8cCA/edit?usp=sharing"",""นครราชสีมา!J490"")"),2)</f>
        <v>2</v>
      </c>
      <c r="K595" s="171">
        <f t="shared" ca="1" si="125"/>
        <v>0.1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IFERROR(__xludf.DUMMYFUNCTION("IMPORTRANGE(""https://docs.google.com/spreadsheets/d/1XL5vhW3sbDhbH9Cz0tuDiY8C3ctxq1tqvaCgkFb8cCA/edit?usp=sharing"",""นครราชสีมา!I491"")"),0)</f>
        <v>0</v>
      </c>
      <c r="J596" s="250">
        <f ca="1">IFERROR(__xludf.DUMMYFUNCTION("IMPORTRANGE(""https://docs.google.com/spreadsheets/d/1XL5vhW3sbDhbH9Cz0tuDiY8C3ctxq1tqvaCgkFb8cCA/edit?usp=sharing"",""นครราชสีมา!J491"")"),2.1)</f>
        <v>2.1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IFERROR(__xludf.DUMMYFUNCTION("IMPORTRANGE(""https://docs.google.com/spreadsheets/d/1XL5vhW3sbDhbH9Cz0tuDiY8C3ctxq1tqvaCgkFb8cCA/edit?usp=sharing"",""นครราชสีมา!I492"")"),500)</f>
        <v>500</v>
      </c>
      <c r="J597" s="495">
        <f ca="1">IFERROR(__xludf.DUMMYFUNCTION("IMPORTRANGE(""https://docs.google.com/spreadsheets/d/1XL5vhW3sbDhbH9Cz0tuDiY8C3ctxq1tqvaCgkFb8cCA/edit?usp=sharing"",""นครราชสีมา!J492"")"),0)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IFERROR(__xludf.DUMMYFUNCTION("IMPORTRANGE(""https://docs.google.com/spreadsheets/d/1XL5vhW3sbDhbH9Cz0tuDiY8C3ctxq1tqvaCgkFb8cCA/edit?usp=sharing"",""นครราชสีมา!L492"")"),30900)</f>
        <v>30900</v>
      </c>
      <c r="M597" s="420"/>
      <c r="N597" s="420">
        <f ca="1">IFERROR(__xludf.DUMMYFUNCTION("IMPORTRANGE(""https://docs.google.com/spreadsheets/d/1XL5vhW3sbDhbH9Cz0tuDiY8C3ctxq1tqvaCgkFb8cCA/edit?usp=sharing"",""นครราชสีมา!M492"")"),3400)</f>
        <v>3400</v>
      </c>
      <c r="O597" s="420">
        <f t="shared" ref="O597:O601" ca="1" si="126">+IF(L597&gt;0,N597*100/L597,0)</f>
        <v>11.003236245954692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IFERROR(__xludf.DUMMYFUNCTION("IMPORTRANGE(""https://docs.google.com/spreadsheets/d/1XL5vhW3sbDhbH9Cz0tuDiY8C3ctxq1tqvaCgkFb8cCA/edit?usp=sharing"",""นครราชสีมา!L493"")"),0)</f>
        <v>0</v>
      </c>
      <c r="M598" s="172"/>
      <c r="N598" s="178">
        <f ca="1">IFERROR(__xludf.DUMMYFUNCTION("IMPORTRANGE(""https://docs.google.com/spreadsheets/d/1XL5vhW3sbDhbH9Cz0tuDiY8C3ctxq1tqvaCgkFb8cCA/edit?usp=sharing"",""นครราชสีมา!M493"")"),0)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IFERROR(__xludf.DUMMYFUNCTION("IMPORTRANGE(""https://docs.google.com/spreadsheets/d/1XL5vhW3sbDhbH9Cz0tuDiY8C3ctxq1tqvaCgkFb8cCA/edit?usp=sharing"",""นครราชสีมา!L494"")"),30900)</f>
        <v>30900</v>
      </c>
      <c r="M599" s="173"/>
      <c r="N599" s="178">
        <f ca="1">IFERROR(__xludf.DUMMYFUNCTION("IMPORTRANGE(""https://docs.google.com/spreadsheets/d/1XL5vhW3sbDhbH9Cz0tuDiY8C3ctxq1tqvaCgkFb8cCA/edit?usp=sharing"",""นครราชสีมา!M494"")"),3400)</f>
        <v>3400</v>
      </c>
      <c r="O599" s="178">
        <f t="shared" ca="1" si="126"/>
        <v>11.003236245954692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IFERROR(__xludf.DUMMYFUNCTION("IMPORTRANGE(""https://docs.google.com/spreadsheets/d/1XL5vhW3sbDhbH9Cz0tuDiY8C3ctxq1tqvaCgkFb8cCA/edit?usp=sharing"",""นครราชสีมา!L495"")"),0)</f>
        <v>0</v>
      </c>
      <c r="M600" s="178"/>
      <c r="N600" s="178">
        <f ca="1">IFERROR(__xludf.DUMMYFUNCTION("IMPORTRANGE(""https://docs.google.com/spreadsheets/d/1XL5vhW3sbDhbH9Cz0tuDiY8C3ctxq1tqvaCgkFb8cCA/edit?usp=sharing"",""นครราชสีมา!M495"")"),0)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IFERROR(__xludf.DUMMYFUNCTION("IMPORTRANGE(""https://docs.google.com/spreadsheets/d/1XL5vhW3sbDhbH9Cz0tuDiY8C3ctxq1tqvaCgkFb8cCA/edit?usp=sharing"",""นครราชสีมา!L496"")"),30900)</f>
        <v>30900</v>
      </c>
      <c r="M601" s="178"/>
      <c r="N601" s="178">
        <f ca="1">IFERROR(__xludf.DUMMYFUNCTION("IMPORTRANGE(""https://docs.google.com/spreadsheets/d/1XL5vhW3sbDhbH9Cz0tuDiY8C3ctxq1tqvaCgkFb8cCA/edit?usp=sharing"",""นครราชสีมา!M496"")"),3400)</f>
        <v>3400</v>
      </c>
      <c r="O601" s="178">
        <f t="shared" ca="1" si="126"/>
        <v>11.003236245954692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IFERROR(__xludf.DUMMYFUNCTION("IMPORTRANGE(""https://docs.google.com/spreadsheets/d/1XL5vhW3sbDhbH9Cz0tuDiY8C3ctxq1tqvaCgkFb8cCA/edit?usp=sharing"",""นครราชสีมา!M497"")"),0)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IFERROR(__xludf.DUMMYFUNCTION("IMPORTRANGE(""https://docs.google.com/spreadsheets/d/1XL5vhW3sbDhbH9Cz0tuDiY8C3ctxq1tqvaCgkFb8cCA/edit?usp=sharing"",""นครราชสีมา!M498"")"),0)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IFERROR(__xludf.DUMMYFUNCTION("IMPORTRANGE(""https://docs.google.com/spreadsheets/d/1XL5vhW3sbDhbH9Cz0tuDiY8C3ctxq1tqvaCgkFb8cCA/edit?usp=sharing"",""นครราชสีมา!M499"")"),0)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IFERROR(__xludf.DUMMYFUNCTION("IMPORTRANGE(""https://docs.google.com/spreadsheets/d/1XL5vhW3sbDhbH9Cz0tuDiY8C3ctxq1tqvaCgkFb8cCA/edit?usp=sharing"",""นครราชสีมา!M500"")"),3400)</f>
        <v>3400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IFERROR(__xludf.DUMMYFUNCTION("IMPORTRANGE(""https://docs.google.com/spreadsheets/d/1XL5vhW3sbDhbH9Cz0tuDiY8C3ctxq1tqvaCgkFb8cCA/edit?usp=sharing"",""นครราชสีมา!J502"")"),0)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IFERROR(__xludf.DUMMYFUNCTION("IMPORTRANGE(""https://docs.google.com/spreadsheets/d/1XL5vhW3sbDhbH9Cz0tuDiY8C3ctxq1tqvaCgkFb8cCA/edit?usp=sharing"",""นครราชสีมา!J503"")"),1)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IFERROR(__xludf.DUMMYFUNCTION("IMPORTRANGE(""https://docs.google.com/spreadsheets/d/1XL5vhW3sbDhbH9Cz0tuDiY8C3ctxq1tqvaCgkFb8cCA/edit?usp=sharing"",""นครราชสีมา!J166"")"),0)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IFERROR(__xludf.DUMMYFUNCTION("IMPORTRANGE(""https://docs.google.com/spreadsheets/d/1XL5vhW3sbDhbH9Cz0tuDiY8C3ctxq1tqvaCgkFb8cCA/edit?usp=sharing"",""นครราชสีมา!J166"")"),0)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IFERROR(__xludf.DUMMYFUNCTION("IMPORTRANGE(""https://docs.google.com/spreadsheets/d/1XL5vhW3sbDhbH9Cz0tuDiY8C3ctxq1tqvaCgkFb8cCA/edit?usp=sharing"",""นครราชสีมา!I506"")"),500)</f>
        <v>500</v>
      </c>
      <c r="J611" s="170">
        <f ca="1">IFERROR(__xludf.DUMMYFUNCTION("IMPORTRANGE(""https://docs.google.com/spreadsheets/d/1XL5vhW3sbDhbH9Cz0tuDiY8C3ctxq1tqvaCgkFb8cCA/edit?usp=sharing"",""นครราชสีมา!J506"")"),0)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IFERROR(__xludf.DUMMYFUNCTION("IMPORTRANGE(""https://docs.google.com/spreadsheets/d/1XL5vhW3sbDhbH9Cz0tuDiY8C3ctxq1tqvaCgkFb8cCA/edit?usp=sharing"",""นครราชสีมา!I507"")"),0)</f>
        <v>0</v>
      </c>
      <c r="J612" s="207">
        <f ca="1">IFERROR(__xludf.DUMMYFUNCTION("IMPORTRANGE(""https://docs.google.com/spreadsheets/d/1XL5vhW3sbDhbH9Cz0tuDiY8C3ctxq1tqvaCgkFb8cCA/edit?usp=sharing"",""นครราชสีมา!J507"")"),630)</f>
        <v>630</v>
      </c>
      <c r="K612" s="171">
        <f t="shared" ca="1" si="127"/>
        <v>126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IFERROR(__xludf.DUMMYFUNCTION("IMPORTRANGE(""https://docs.google.com/spreadsheets/d/1XL5vhW3sbDhbH9Cz0tuDiY8C3ctxq1tqvaCgkFb8cCA/edit?usp=sharing"",""นครราชสีมา!I508"")"),0)</f>
        <v>0</v>
      </c>
      <c r="J613" s="207">
        <f ca="1">IFERROR(__xludf.DUMMYFUNCTION("IMPORTRANGE(""https://docs.google.com/spreadsheets/d/1XL5vhW3sbDhbH9Cz0tuDiY8C3ctxq1tqvaCgkFb8cCA/edit?usp=sharing"",""นครราชสีมา!J508"")"),413)</f>
        <v>413</v>
      </c>
      <c r="K613" s="171">
        <f t="shared" ca="1" si="127"/>
        <v>82.6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IFERROR(__xludf.DUMMYFUNCTION("IMPORTRANGE(""https://docs.google.com/spreadsheets/d/1XL5vhW3sbDhbH9Cz0tuDiY8C3ctxq1tqvaCgkFb8cCA/edit?usp=sharing"",""นครราชสีมา!I509"")"),0)</f>
        <v>0</v>
      </c>
      <c r="J614" s="207">
        <f ca="1">IFERROR(__xludf.DUMMYFUNCTION("IMPORTRANGE(""https://docs.google.com/spreadsheets/d/1XL5vhW3sbDhbH9Cz0tuDiY8C3ctxq1tqvaCgkFb8cCA/edit?usp=sharing"",""นครราชสีมา!J509"")"),413)</f>
        <v>413</v>
      </c>
      <c r="K614" s="171">
        <f t="shared" ca="1" si="127"/>
        <v>82.6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IFERROR(__xludf.DUMMYFUNCTION("IMPORTRANGE(""https://docs.google.com/spreadsheets/d/1XL5vhW3sbDhbH9Cz0tuDiY8C3ctxq1tqvaCgkFb8cCA/edit?usp=sharing"",""นครราชสีมา!I510"")"),0)</f>
        <v>0</v>
      </c>
      <c r="J615" s="207">
        <f ca="1">IFERROR(__xludf.DUMMYFUNCTION("IMPORTRANGE(""https://docs.google.com/spreadsheets/d/1XL5vhW3sbDhbH9Cz0tuDiY8C3ctxq1tqvaCgkFb8cCA/edit?usp=sharing"",""นครราชสีมา!J510"")"),0)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IFERROR(__xludf.DUMMYFUNCTION("IMPORTRANGE(""https://docs.google.com/spreadsheets/d/1XL5vhW3sbDhbH9Cz0tuDiY8C3ctxq1tqvaCgkFb8cCA/edit?usp=sharing"",""นครราชสีมา!I511"")"),0)</f>
        <v>0</v>
      </c>
      <c r="J616" s="207">
        <f ca="1">IFERROR(__xludf.DUMMYFUNCTION("IMPORTRANGE(""https://docs.google.com/spreadsheets/d/1XL5vhW3sbDhbH9Cz0tuDiY8C3ctxq1tqvaCgkFb8cCA/edit?usp=sharing"",""นครราชสีมา!J511"")"),0)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IFERROR(__xludf.DUMMYFUNCTION("IMPORTRANGE(""https://docs.google.com/spreadsheets/d/1XL5vhW3sbDhbH9Cz0tuDiY8C3ctxq1tqvaCgkFb8cCA/edit?usp=sharing"",""นครราชสีมา!I512"")"),0)</f>
        <v>0</v>
      </c>
      <c r="J617" s="197">
        <f ca="1">IFERROR(__xludf.DUMMYFUNCTION("IMPORTRANGE(""https://docs.google.com/spreadsheets/d/1XL5vhW3sbDhbH9Cz0tuDiY8C3ctxq1tqvaCgkFb8cCA/edit?usp=sharing"",""นครราชสีมา!J512"")"),0)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IFERROR(__xludf.DUMMYFUNCTION("IMPORTRANGE(""https://docs.google.com/spreadsheets/d/1XL5vhW3sbDhbH9Cz0tuDiY8C3ctxq1tqvaCgkFb8cCA/edit?usp=sharing"",""นครราชสีมา!I513"")"),0)</f>
        <v>0</v>
      </c>
      <c r="J618" s="198">
        <f ca="1">IFERROR(__xludf.DUMMYFUNCTION("IMPORTRANGE(""https://docs.google.com/spreadsheets/d/1XL5vhW3sbDhbH9Cz0tuDiY8C3ctxq1tqvaCgkFb8cCA/edit?usp=sharing"",""นครราชสีมา!J513"")"),0)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IFERROR(__xludf.DUMMYFUNCTION("IMPORTRANGE(""https://docs.google.com/spreadsheets/d/1XL5vhW3sbDhbH9Cz0tuDiY8C3ctxq1tqvaCgkFb8cCA/edit?usp=sharing"",""นครราชสีมา!I514"")"),0)</f>
        <v>0</v>
      </c>
      <c r="J619" s="198">
        <f ca="1">IFERROR(__xludf.DUMMYFUNCTION("IMPORTRANGE(""https://docs.google.com/spreadsheets/d/1XL5vhW3sbDhbH9Cz0tuDiY8C3ctxq1tqvaCgkFb8cCA/edit?usp=sharing"",""นครราชสีมา!J514"")"),0)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IFERROR(__xludf.DUMMYFUNCTION("IMPORTRANGE(""https://docs.google.com/spreadsheets/d/1XL5vhW3sbDhbH9Cz0tuDiY8C3ctxq1tqvaCgkFb8cCA/edit?usp=sharing"",""นครราชสีมา!I515"")"),0)</f>
        <v>0</v>
      </c>
      <c r="J620" s="212">
        <f ca="1">IFERROR(__xludf.DUMMYFUNCTION("IMPORTRANGE(""https://docs.google.com/spreadsheets/d/1XL5vhW3sbDhbH9Cz0tuDiY8C3ctxq1tqvaCgkFb8cCA/edit?usp=sharing"",""นครราชสีมา!J515"")"),0)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IFERROR(__xludf.DUMMYFUNCTION("IMPORTRANGE(""https://docs.google.com/spreadsheets/d/1XL5vhW3sbDhbH9Cz0tuDiY8C3ctxq1tqvaCgkFb8cCA/edit?usp=sharing"",""นครราชสีมา!I516"")"),0)</f>
        <v>0</v>
      </c>
      <c r="J621" s="212">
        <f ca="1">IFERROR(__xludf.DUMMYFUNCTION("IMPORTRANGE(""https://docs.google.com/spreadsheets/d/1XL5vhW3sbDhbH9Cz0tuDiY8C3ctxq1tqvaCgkFb8cCA/edit?usp=sharing"",""นครราชสีมา!J516"")"),0)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IFERROR(__xludf.DUMMYFUNCTION("IMPORTRANGE(""https://docs.google.com/spreadsheets/d/1XL5vhW3sbDhbH9Cz0tuDiY8C3ctxq1tqvaCgkFb8cCA/edit?usp=sharing"",""นครราชสีมา!I517"")"),0)</f>
        <v>0</v>
      </c>
      <c r="J622" s="198">
        <f ca="1">IFERROR(__xludf.DUMMYFUNCTION("IMPORTRANGE(""https://docs.google.com/spreadsheets/d/1XL5vhW3sbDhbH9Cz0tuDiY8C3ctxq1tqvaCgkFb8cCA/edit?usp=sharing"",""นครราชสีมา!J517"")"),0)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IFERROR(__xludf.DUMMYFUNCTION("IMPORTRANGE(""https://docs.google.com/spreadsheets/d/1XL5vhW3sbDhbH9Cz0tuDiY8C3ctxq1tqvaCgkFb8cCA/edit?usp=sharing"",""นครราชสีมา!I518"")"),0)</f>
        <v>0</v>
      </c>
      <c r="J623" s="198">
        <f ca="1">IFERROR(__xludf.DUMMYFUNCTION("IMPORTRANGE(""https://docs.google.com/spreadsheets/d/1XL5vhW3sbDhbH9Cz0tuDiY8C3ctxq1tqvaCgkFb8cCA/edit?usp=sharing"",""นครราชสีมา!J518"")"),0)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IFERROR(__xludf.DUMMYFUNCTION("IMPORTRANGE(""https://docs.google.com/spreadsheets/d/1XL5vhW3sbDhbH9Cz0tuDiY8C3ctxq1tqvaCgkFb8cCA/edit?usp=sharing"",""นครราชสีมา!I519"")"),0)</f>
        <v>0</v>
      </c>
      <c r="J624" s="197">
        <f ca="1">IFERROR(__xludf.DUMMYFUNCTION("IMPORTRANGE(""https://docs.google.com/spreadsheets/d/1XL5vhW3sbDhbH9Cz0tuDiY8C3ctxq1tqvaCgkFb8cCA/edit?usp=sharing"",""นครราชสีมา!J519"")"),0)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IFERROR(__xludf.DUMMYFUNCTION("IMPORTRANGE(""https://docs.google.com/spreadsheets/d/1XL5vhW3sbDhbH9Cz0tuDiY8C3ctxq1tqvaCgkFb8cCA/edit?usp=sharing"",""นครราชสีมา!I520"")"),0)</f>
        <v>0</v>
      </c>
      <c r="J625" s="198">
        <f ca="1">IFERROR(__xludf.DUMMYFUNCTION("IMPORTRANGE(""https://docs.google.com/spreadsheets/d/1XL5vhW3sbDhbH9Cz0tuDiY8C3ctxq1tqvaCgkFb8cCA/edit?usp=sharing"",""นครราชสีมา!J520"")"),0)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IFERROR(__xludf.DUMMYFUNCTION("IMPORTRANGE(""https://docs.google.com/spreadsheets/d/1XL5vhW3sbDhbH9Cz0tuDiY8C3ctxq1tqvaCgkFb8cCA/edit?usp=sharing"",""นครราชสีมา!I521"")"),0)</f>
        <v>0</v>
      </c>
      <c r="J626" s="198">
        <f ca="1">IFERROR(__xludf.DUMMYFUNCTION("IMPORTRANGE(""https://docs.google.com/spreadsheets/d/1XL5vhW3sbDhbH9Cz0tuDiY8C3ctxq1tqvaCgkFb8cCA/edit?usp=sharing"",""นครราชสีมา!J521"")"),0)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9">
        <f ca="1">IFERROR(__xludf.DUMMYFUNCTION("IMPORTRANGE(""https://docs.google.com/spreadsheets/d/1XL5vhW3sbDhbH9Cz0tuDiY8C3ctxq1tqvaCgkFb8cCA/edit?usp=sharing"",""นครราชสีมา!J523"")"),1724000)</f>
        <v>1724000</v>
      </c>
      <c r="K628" s="350">
        <f t="shared" ref="K628:K635" ca="1" si="129">IF(I628&gt;0,J628*100/I628,0)</f>
        <v>11.493333333333334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IFERROR(__xludf.DUMMYFUNCTION("IMPORTRANGE(""https://docs.google.com/spreadsheets/d/1XL5vhW3sbDhbH9Cz0tuDiY8C3ctxq1tqvaCgkFb8cCA/edit?usp=sharing"",""นครราชสีมา!I524"")"),393)</f>
        <v>393</v>
      </c>
      <c r="J629" s="349">
        <f ca="1">IFERROR(__xludf.DUMMYFUNCTION("IMPORTRANGE(""https://docs.google.com/spreadsheets/d/1XL5vhW3sbDhbH9Cz0tuDiY8C3ctxq1tqvaCgkFb8cCA/edit?usp=sharing"",""นครราชสีมา!J524"")"),45)</f>
        <v>45</v>
      </c>
      <c r="K629" s="350">
        <f t="shared" ca="1" si="129"/>
        <v>11.450381679389313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IFERROR(__xludf.DUMMYFUNCTION("IMPORTRANGE(""https://docs.google.com/spreadsheets/d/1XL5vhW3sbDhbH9Cz0tuDiY8C3ctxq1tqvaCgkFb8cCA/edit?usp=sharing"",""นครราชสีมา!I525"")"),14273297.57)</f>
        <v>14273297.57</v>
      </c>
      <c r="J630" s="349">
        <f ca="1">IFERROR(__xludf.DUMMYFUNCTION("IMPORTRANGE(""https://docs.google.com/spreadsheets/d/1XL5vhW3sbDhbH9Cz0tuDiY8C3ctxq1tqvaCgkFb8cCA/edit?usp=sharing"",""นครราชสีมา!J525"")"),749539.62)</f>
        <v>749539.62</v>
      </c>
      <c r="K630" s="350">
        <f t="shared" ca="1" si="129"/>
        <v>5.2513416491463225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IFERROR(__xludf.DUMMYFUNCTION("IMPORTRANGE(""https://docs.google.com/spreadsheets/d/1XL5vhW3sbDhbH9Cz0tuDiY8C3ctxq1tqvaCgkFb8cCA/edit?usp=sharing"",""นครราชสีมา!I526"")"),288)</f>
        <v>288</v>
      </c>
      <c r="J631" s="349">
        <f ca="1">IFERROR(__xludf.DUMMYFUNCTION("IMPORTRANGE(""https://docs.google.com/spreadsheets/d/1XL5vhW3sbDhbH9Cz0tuDiY8C3ctxq1tqvaCgkFb8cCA/edit?usp=sharing"",""นครราชสีมา!J526"")"),108)</f>
        <v>108</v>
      </c>
      <c r="K631" s="350">
        <f t="shared" ca="1" si="129"/>
        <v>37.5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9">
        <f ca="1">IFERROR(__xludf.DUMMYFUNCTION("IMPORTRANGE(""https://docs.google.com/spreadsheets/d/1XL5vhW3sbDhbH9Cz0tuDiY8C3ctxq1tqvaCgkFb8cCA/edit?usp=sharing"",""นครราชสีมา!J527"")"),266823.01)</f>
        <v>266823.01</v>
      </c>
      <c r="K632" s="350">
        <f t="shared" ca="1" si="129"/>
        <v>1342.9895247797444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IFERROR(__xludf.DUMMYFUNCTION("IMPORTRANGE(""https://docs.google.com/spreadsheets/d/1XL5vhW3sbDhbH9Cz0tuDiY8C3ctxq1tqvaCgkFb8cCA/edit?usp=sharing"",""นครราชสีมา!I528"")"),105)</f>
        <v>105</v>
      </c>
      <c r="J633" s="349">
        <f ca="1">IFERROR(__xludf.DUMMYFUNCTION("IMPORTRANGE(""https://docs.google.com/spreadsheets/d/1XL5vhW3sbDhbH9Cz0tuDiY8C3ctxq1tqvaCgkFb8cCA/edit?usp=sharing"",""นครราชสีมา!J528"")"),17)</f>
        <v>17</v>
      </c>
      <c r="K633" s="350">
        <f t="shared" ca="1" si="129"/>
        <v>16.19047619047619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9">
        <f ca="1">IFERROR(__xludf.DUMMYFUNCTION("IMPORTRANGE(""https://docs.google.com/spreadsheets/d/1XL5vhW3sbDhbH9Cz0tuDiY8C3ctxq1tqvaCgkFb8cCA/edit?usp=sharing"",""นครราชสีมา!J529"")"),536000)</f>
        <v>536000</v>
      </c>
      <c r="K634" s="350">
        <f t="shared" ca="1" si="129"/>
        <v>10.72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IFERROR(__xludf.DUMMYFUNCTION("IMPORTRANGE(""https://docs.google.com/spreadsheets/d/1XL5vhW3sbDhbH9Cz0tuDiY8C3ctxq1tqvaCgkFb8cCA/edit?usp=sharing"",""นครราชสีมา!I530"")"),125)</f>
        <v>125</v>
      </c>
      <c r="J635" s="519">
        <f ca="1">IFERROR(__xludf.DUMMYFUNCTION("IMPORTRANGE(""https://docs.google.com/spreadsheets/d/1XL5vhW3sbDhbH9Cz0tuDiY8C3ctxq1tqvaCgkFb8cCA/edit?usp=sharing"",""นครราชสีมา!J530"")"),15)</f>
        <v>15</v>
      </c>
      <c r="K635" s="494">
        <f t="shared" ca="1" si="129"/>
        <v>12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64" activePane="bottomLeft" state="frozen"/>
      <selection activeCell="I98" sqref="I98"/>
      <selection pane="bottomLeft" activeCell="J545" sqref="J545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248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7568455</v>
      </c>
      <c r="M8" s="25">
        <f t="shared" ca="1" si="0"/>
        <v>1924420</v>
      </c>
      <c r="N8" s="25">
        <f t="shared" ca="1" si="0"/>
        <v>2690495</v>
      </c>
      <c r="O8" s="24">
        <f t="shared" ref="O8:O16" ca="1" si="1">IF(L8&gt;0,N8*100/L8,0)</f>
        <v>35.548800911150295</v>
      </c>
      <c r="P8" s="24">
        <f t="shared" ref="P8:P16" ca="1" si="2">IF(M8&gt;0,N8*100/M8,0)</f>
        <v>139.80809802433981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7568455</v>
      </c>
      <c r="M10" s="32">
        <f t="shared" ca="1" si="4"/>
        <v>1924420</v>
      </c>
      <c r="N10" s="32">
        <f t="shared" ca="1" si="4"/>
        <v>2690495</v>
      </c>
      <c r="O10" s="31">
        <f t="shared" ca="1" si="1"/>
        <v>35.548800911150295</v>
      </c>
      <c r="P10" s="31">
        <f t="shared" ca="1" si="2"/>
        <v>139.80809802433981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6302655</v>
      </c>
      <c r="M12" s="40">
        <f t="shared" ca="1" si="6"/>
        <v>1924420</v>
      </c>
      <c r="N12" s="40">
        <f t="shared" ca="1" si="6"/>
        <v>1526996</v>
      </c>
      <c r="O12" s="40">
        <f t="shared" ca="1" si="1"/>
        <v>24.227821449849309</v>
      </c>
      <c r="P12" s="40">
        <f t="shared" ca="1" si="2"/>
        <v>79.34837509483377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2301400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4001255</v>
      </c>
      <c r="M14" s="40">
        <f t="shared" si="8"/>
        <v>0</v>
      </c>
      <c r="N14" s="40">
        <f t="shared" ca="1" si="8"/>
        <v>314136</v>
      </c>
      <c r="O14" s="43">
        <f t="shared" ca="1" si="1"/>
        <v>7.8509367685888556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1265800</v>
      </c>
      <c r="M16" s="40">
        <f t="shared" si="10"/>
        <v>0</v>
      </c>
      <c r="N16" s="40">
        <f t="shared" ca="1" si="10"/>
        <v>1163499</v>
      </c>
      <c r="O16" s="52">
        <f t="shared" ca="1" si="1"/>
        <v>91.918075525359455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4785010</v>
      </c>
      <c r="M18" s="25">
        <f t="shared" ca="1" si="11"/>
        <v>1924420</v>
      </c>
      <c r="N18" s="25">
        <f t="shared" ca="1" si="11"/>
        <v>2376359</v>
      </c>
      <c r="O18" s="24">
        <f t="shared" ref="O18:O20" ca="1" si="12">IF(L18&gt;0,N18*100/L18,0)</f>
        <v>49.662571238095637</v>
      </c>
      <c r="P18" s="24">
        <f t="shared" ref="P18:P26" ca="1" si="13">IF(M18&gt;0,N18*100/M18,0)</f>
        <v>123.48442647654878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4785010</v>
      </c>
      <c r="M20" s="32">
        <f t="shared" ca="1" si="15"/>
        <v>1924420</v>
      </c>
      <c r="N20" s="32">
        <f t="shared" ca="1" si="15"/>
        <v>2376359</v>
      </c>
      <c r="O20" s="31">
        <f t="shared" ca="1" si="12"/>
        <v>49.662571238095637</v>
      </c>
      <c r="P20" s="31">
        <f t="shared" ca="1" si="13"/>
        <v>123.48442647654878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3519210</v>
      </c>
      <c r="M22" s="44">
        <f t="shared" ca="1" si="18"/>
        <v>1924420</v>
      </c>
      <c r="N22" s="43">
        <f t="shared" ca="1" si="18"/>
        <v>1212860</v>
      </c>
      <c r="O22" s="43">
        <f t="shared" ca="1" si="17"/>
        <v>34.463984814773774</v>
      </c>
      <c r="P22" s="43">
        <f t="shared" ca="1" si="13"/>
        <v>63.024703547042748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2301400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1217810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1265800</v>
      </c>
      <c r="M26" s="52">
        <f t="shared" si="22"/>
        <v>0</v>
      </c>
      <c r="N26" s="52">
        <f t="shared" ca="1" si="22"/>
        <v>1163499</v>
      </c>
      <c r="O26" s="52">
        <f t="shared" ca="1" si="17"/>
        <v>91.918075525359455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2783445</v>
      </c>
      <c r="M28" s="25">
        <f t="shared" si="23"/>
        <v>0</v>
      </c>
      <c r="N28" s="25">
        <f t="shared" ca="1" si="23"/>
        <v>314136</v>
      </c>
      <c r="O28" s="24">
        <f t="shared" ref="O28:O30" ca="1" si="24">IF(L28&gt;0,N28*100/L28,0)</f>
        <v>11.285870566869473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2783445</v>
      </c>
      <c r="M30" s="32">
        <f t="shared" si="27"/>
        <v>0</v>
      </c>
      <c r="N30" s="32">
        <f t="shared" ca="1" si="27"/>
        <v>314136</v>
      </c>
      <c r="O30" s="31">
        <f t="shared" ca="1" si="24"/>
        <v>11.285870566869473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2783445</v>
      </c>
      <c r="M32" s="43">
        <f t="shared" si="30"/>
        <v>0</v>
      </c>
      <c r="N32" s="43">
        <f t="shared" ca="1" si="30"/>
        <v>314136</v>
      </c>
      <c r="O32" s="43">
        <f t="shared" ca="1" si="29"/>
        <v>11.285870566869473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2783445</v>
      </c>
      <c r="M34" s="43">
        <f t="shared" si="32"/>
        <v>0</v>
      </c>
      <c r="N34" s="43">
        <f t="shared" ca="1" si="32"/>
        <v>314136</v>
      </c>
      <c r="O34" s="43">
        <f t="shared" ca="1" si="29"/>
        <v>11.285870566869473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4785010</v>
      </c>
      <c r="M37" s="57">
        <f t="shared" ca="1" si="33"/>
        <v>1924420</v>
      </c>
      <c r="N37" s="57">
        <f t="shared" ca="1" si="33"/>
        <v>2376359</v>
      </c>
      <c r="O37" s="58">
        <f t="shared" ca="1" si="29"/>
        <v>49.662571238095637</v>
      </c>
      <c r="P37" s="58">
        <f t="shared" ca="1" si="25"/>
        <v>123.48442647654878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2109900</v>
      </c>
      <c r="M41" s="81">
        <f t="shared" ca="1" si="34"/>
        <v>514500</v>
      </c>
      <c r="N41" s="81">
        <f t="shared" ca="1" si="34"/>
        <v>1282102</v>
      </c>
      <c r="O41" s="80">
        <f t="shared" ref="O41:O43" ca="1" si="35">IF(L41&gt;0,N41*100/L41,0)</f>
        <v>60.766007867671455</v>
      </c>
      <c r="P41" s="80">
        <f t="shared" ref="P41:P43" ca="1" si="36">IF(M41&gt;0,N41*100/M41,0)</f>
        <v>249.19378036929058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2109900</v>
      </c>
      <c r="M43" s="81">
        <f t="shared" ca="1" si="38"/>
        <v>514500</v>
      </c>
      <c r="N43" s="81">
        <f t="shared" ca="1" si="38"/>
        <v>1282102</v>
      </c>
      <c r="O43" s="80">
        <f t="shared" ca="1" si="35"/>
        <v>60.766007867671455</v>
      </c>
      <c r="P43" s="80">
        <f t="shared" ca="1" si="36"/>
        <v>249.19378036929058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1029100</v>
      </c>
      <c r="M45" s="93">
        <f ca="1">IFERROR(__xludf.DUMMYFUNCTION("IMPORTRANGE(""https://docs.google.com/spreadsheets/d/1Yj_ptqi66GCucihVvJfMjLAmec39IyEx_6qawtMGysU/edit?usp=sharing"",""สบก!Q43"")"),514500)</f>
        <v>514500</v>
      </c>
      <c r="N45" s="93">
        <f ca="1">IFERROR(__xludf.DUMMYFUNCTION("IMPORTRANGE(""https://docs.google.com/spreadsheets/d/1Yj_ptqi66GCucihVvJfMjLAmec39IyEx_6qawtMGysU/edit?usp=sharing"",""สบก!R43"")"),303103)</f>
        <v>303103</v>
      </c>
      <c r="O45" s="94">
        <f ca="1">IF(L45&gt;0,N45*100/L45,0)</f>
        <v>29.453211544067631</v>
      </c>
      <c r="P45" s="94">
        <f ca="1">IF(M45&gt;0,N45*100/M45,0)</f>
        <v>58.912147716229349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IFERROR(__xludf.DUMMYFUNCTION("IMPORTRANGE(""https://docs.google.com/spreadsheets/d/1Yj_ptqi66GCucihVvJfMjLAmec39IyEx_6qawtMGysU/edit?usp=sharing"",""สบก!M43"")"),1029100)</f>
        <v>1029100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IFERROR(__xludf.DUMMYFUNCTION("IMPORTRANGE(""https://docs.google.com/spreadsheets/d/1Yj_ptqi66GCucihVvJfMjLAmec39IyEx_6qawtMGysU/edit?usp=sharing"",""สบก!N43"")"),0)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IFERROR(__xludf.DUMMYFUNCTION("IMPORTRANGE(""https://docs.google.com/spreadsheets/d/1Yj_ptqi66GCucihVvJfMjLAmec39IyEx_6qawtMGysU/edit?usp=sharing"",""สบก!O43"")"),1080800)</f>
        <v>1080800</v>
      </c>
      <c r="M49" s="103"/>
      <c r="N49" s="93">
        <f ca="1">IFERROR(__xludf.DUMMYFUNCTION("IMPORTRANGE(""https://docs.google.com/spreadsheets/d/1Yj_ptqi66GCucihVvJfMjLAmec39IyEx_6qawtMGysU/edit?usp=sharing"",""สบก!S43"")"),978999)</f>
        <v>978999</v>
      </c>
      <c r="O49" s="103">
        <f ca="1">IF(L49&gt;0,N49*100/L49,0)</f>
        <v>90.5809585492228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762000</v>
      </c>
      <c r="M53" s="127">
        <f t="shared" ca="1" si="39"/>
        <v>385830</v>
      </c>
      <c r="N53" s="127">
        <f t="shared" ca="1" si="39"/>
        <v>231105</v>
      </c>
      <c r="O53" s="126">
        <f t="shared" ref="O53:O55" ca="1" si="40">IF(L53&gt;0,N53*100/L53,0)</f>
        <v>30.328740157480315</v>
      </c>
      <c r="P53" s="126">
        <f t="shared" ref="P53:P55" ca="1" si="41">IF(M53&gt;0,N53*100/M53,0)</f>
        <v>59.898141668610528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762000</v>
      </c>
      <c r="M55" s="127">
        <f t="shared" ca="1" si="43"/>
        <v>385830</v>
      </c>
      <c r="N55" s="127">
        <f t="shared" ca="1" si="43"/>
        <v>231105</v>
      </c>
      <c r="O55" s="126">
        <f t="shared" ca="1" si="40"/>
        <v>30.328740157480315</v>
      </c>
      <c r="P55" s="126">
        <f t="shared" ca="1" si="41"/>
        <v>59.898141668610528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762000</v>
      </c>
      <c r="M57" s="93">
        <f ca="1">IFERROR(__xludf.DUMMYFUNCTION("IMPORTRANGE(""https://docs.google.com/spreadsheets/d/1Yj_ptqi66GCucihVvJfMjLAmec39IyEx_6qawtMGysU/edit?usp=sharing"",""สบก!Z43"")"),385830)</f>
        <v>385830</v>
      </c>
      <c r="N57" s="93">
        <f ca="1">IFERROR(__xludf.DUMMYFUNCTION("IMPORTRANGE(""https://docs.google.com/spreadsheets/d/1Yj_ptqi66GCucihVvJfMjLAmec39IyEx_6qawtMGysU/edit?usp=sharing"",""สบก!AA43"")"),231105)</f>
        <v>231105</v>
      </c>
      <c r="O57" s="94">
        <f ca="1">IF(L57&gt;0,N57*100/L57,0)</f>
        <v>30.328740157480315</v>
      </c>
      <c r="P57" s="94">
        <f ca="1">IF(M57&gt;0,N57*100/M57,0)</f>
        <v>59.898141668610528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IFERROR(__xludf.DUMMYFUNCTION("IMPORTRANGE(""https://docs.google.com/spreadsheets/d/1Yj_ptqi66GCucihVvJfMjLAmec39IyEx_6qawtMGysU/edit?usp=sharing"",""สบก!V43"")"),762000)</f>
        <v>762000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IFERROR(__xludf.DUMMYFUNCTION("IMPORTRANGE(""https://docs.google.com/spreadsheets/d/1Yj_ptqi66GCucihVvJfMjLAmec39IyEx_6qawtMGysU/edit?usp=sharing"",""สบก!W43"")"),0)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IFERROR(__xludf.DUMMYFUNCTION("IMPORTRANGE(""https://docs.google.com/spreadsheets/d/1Yj_ptqi66GCucihVvJfMjLAmec39IyEx_6qawtMGysU/edit?usp=sharing"",""สบก!X43"")"),0)</f>
        <v>0</v>
      </c>
      <c r="M61" s="103"/>
      <c r="N61" s="93">
        <f ca="1">IFERROR(__xludf.DUMMYFUNCTION("IMPORTRANGE(""https://docs.google.com/spreadsheets/d/1Yj_ptqi66GCucihVvJfMjLAmec39IyEx_6qawtMGysU/edit?usp=sharing"",""สบก!AB43"")"),0)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IFERROR(__xludf.DUMMYFUNCTION("IMPORTRANGE(""https://docs.google.com/spreadsheets/d/1XL5vhW3sbDhbH9Cz0tuDiY8C3ctxq1tqvaCgkFb8cCA/edit?usp=sharing"",""บึงกาฬ!I9"")"),0)</f>
        <v>0</v>
      </c>
      <c r="J64" s="148">
        <f ca="1">IFERROR(__xludf.DUMMYFUNCTION("IMPORTRANGE(""https://docs.google.com/spreadsheets/d/1XL5vhW3sbDhbH9Cz0tuDiY8C3ctxq1tqvaCgkFb8cCA/edit?usp=sharing"",""บึงกาฬ!J9"")"),0)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IFERROR(__xludf.DUMMYFUNCTION("IMPORTRANGE(""https://docs.google.com/spreadsheets/d/1XL5vhW3sbDhbH9Cz0tuDiY8C3ctxq1tqvaCgkFb8cCA/edit?usp=sharing"",""บึงกาฬ!I10"")"),0)</f>
        <v>0</v>
      </c>
      <c r="J65" s="148">
        <f ca="1">IFERROR(__xludf.DUMMYFUNCTION("IMPORTRANGE(""https://docs.google.com/spreadsheets/d/1XL5vhW3sbDhbH9Cz0tuDiY8C3ctxq1tqvaCgkFb8cCA/edit?usp=sharing"",""บึงกาฬ!J10"")"),0)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IFERROR(__xludf.DUMMYFUNCTION("IMPORTRANGE(""https://docs.google.com/spreadsheets/d/1Yj_ptqi66GCucihVvJfMjLAmec39IyEx_6qawtMGysU/edit?usp=sharing"",""สบก!AI43"")"),0)</f>
        <v>0</v>
      </c>
      <c r="N70" s="177">
        <f ca="1">IFERROR(__xludf.DUMMYFUNCTION("IMPORTRANGE(""https://docs.google.com/spreadsheets/d/1Yj_ptqi66GCucihVvJfMjLAmec39IyEx_6qawtMGysU/edit?usp=sharing"",""สบก!AJ43"")"),0)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IFERROR(__xludf.DUMMYFUNCTION("IMPORTRANGE(""https://docs.google.com/spreadsheets/d/1Yj_ptqi66GCucihVvJfMjLAmec39IyEx_6qawtMGysU/edit?usp=sharing"",""สบก!AE43"")"),0)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IFERROR(__xludf.DUMMYFUNCTION("IMPORTRANGE(""https://docs.google.com/spreadsheets/d/1Yj_ptqi66GCucihVvJfMjLAmec39IyEx_6qawtMGysU/edit?usp=sharing"",""สบก!AF43"")"),0)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IFERROR(__xludf.DUMMYFUNCTION("IMPORTRANGE(""https://docs.google.com/spreadsheets/d/1Yj_ptqi66GCucihVvJfMjLAmec39IyEx_6qawtMGysU/edit?usp=sharing"",""สบก!AG43"")"),0)</f>
        <v>0</v>
      </c>
      <c r="M74" s="103"/>
      <c r="N74" s="93">
        <f ca="1">IFERROR(__xludf.DUMMYFUNCTION("IMPORTRANGE(""https://docs.google.com/spreadsheets/d/1Yj_ptqi66GCucihVvJfMjLAmec39IyEx_6qawtMGysU/edit?usp=sharing"",""สบก!AK43"")"),0)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IFERROR(__xludf.DUMMYFUNCTION("IMPORTRANGE(""https://docs.google.com/spreadsheets/d/1XL5vhW3sbDhbH9Cz0tuDiY8C3ctxq1tqvaCgkFb8cCA/edit?usp=sharing"",""บึงกาฬ!J16"")"),0)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IFERROR(__xludf.DUMMYFUNCTION("IMPORTRANGE(""https://docs.google.com/spreadsheets/d/1XL5vhW3sbDhbH9Cz0tuDiY8C3ctxq1tqvaCgkFb8cCA/edit?usp=sharing"",""บึงกาฬ!J17"")"),0)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IFERROR(__xludf.DUMMYFUNCTION("IMPORTRANGE(""https://docs.google.com/spreadsheets/d/1XL5vhW3sbDhbH9Cz0tuDiY8C3ctxq1tqvaCgkFb8cCA/edit?usp=sharing"",""บึงกาฬ!J18"")"),0)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IFERROR(__xludf.DUMMYFUNCTION("IMPORTRANGE(""https://docs.google.com/spreadsheets/d/1XL5vhW3sbDhbH9Cz0tuDiY8C3ctxq1tqvaCgkFb8cCA/edit?usp=sharing"",""บึงกาฬ!J19"")"),0)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IFERROR(__xludf.DUMMYFUNCTION("IMPORTRANGE(""https://docs.google.com/spreadsheets/d/1XL5vhW3sbDhbH9Cz0tuDiY8C3ctxq1tqvaCgkFb8cCA/edit?usp=sharing"",""บึงกาฬ!I20"")"),0)</f>
        <v>0</v>
      </c>
      <c r="J80" s="210">
        <f ca="1">IFERROR(__xludf.DUMMYFUNCTION("IMPORTRANGE(""https://docs.google.com/spreadsheets/d/1XL5vhW3sbDhbH9Cz0tuDiY8C3ctxq1tqvaCgkFb8cCA/edit?usp=sharing"",""บึงกาฬ!J20"")"),0)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IFERROR(__xludf.DUMMYFUNCTION("IMPORTRANGE(""https://docs.google.com/spreadsheets/d/1XL5vhW3sbDhbH9Cz0tuDiY8C3ctxq1tqvaCgkFb8cCA/edit?usp=sharing"",""บึงกาฬ!I21"")"),0)</f>
        <v>0</v>
      </c>
      <c r="J81" s="210">
        <f ca="1">IFERROR(__xludf.DUMMYFUNCTION("IMPORTRANGE(""https://docs.google.com/spreadsheets/d/1XL5vhW3sbDhbH9Cz0tuDiY8C3ctxq1tqvaCgkFb8cCA/edit?usp=sharing"",""บึงกาฬ!J21"")"),0)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IFERROR(__xludf.DUMMYFUNCTION("IMPORTRANGE(""https://docs.google.com/spreadsheets/d/1XL5vhW3sbDhbH9Cz0tuDiY8C3ctxq1tqvaCgkFb8cCA/edit?usp=sharing"",""บึงกาฬ!I22"")"),0)</f>
        <v>0</v>
      </c>
      <c r="J82" s="213">
        <f ca="1">IFERROR(__xludf.DUMMYFUNCTION("IMPORTRANGE(""https://docs.google.com/spreadsheets/d/1XL5vhW3sbDhbH9Cz0tuDiY8C3ctxq1tqvaCgkFb8cCA/edit?usp=sharing"",""บึงกาฬ!J22"")"),0)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IFERROR(__xludf.DUMMYFUNCTION("IMPORTRANGE(""https://docs.google.com/spreadsheets/d/1XL5vhW3sbDhbH9Cz0tuDiY8C3ctxq1tqvaCgkFb8cCA/edit?usp=sharing"",""บึงกาฬ!I23"")"),0)</f>
        <v>0</v>
      </c>
      <c r="J83" s="213">
        <f ca="1">IFERROR(__xludf.DUMMYFUNCTION("IMPORTRANGE(""https://docs.google.com/spreadsheets/d/1XL5vhW3sbDhbH9Cz0tuDiY8C3ctxq1tqvaCgkFb8cCA/edit?usp=sharing"",""บึงกาฬ!J23"")"),0)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IFERROR(__xludf.DUMMYFUNCTION("IMPORTRANGE(""https://docs.google.com/spreadsheets/d/1XL5vhW3sbDhbH9Cz0tuDiY8C3ctxq1tqvaCgkFb8cCA/edit?usp=sharing"",""บึงกาฬ!I24"")"),0)</f>
        <v>0</v>
      </c>
      <c r="J84" s="198">
        <f ca="1">IFERROR(__xludf.DUMMYFUNCTION("IMPORTRANGE(""https://docs.google.com/spreadsheets/d/1XL5vhW3sbDhbH9Cz0tuDiY8C3ctxq1tqvaCgkFb8cCA/edit?usp=sharing"",""บึงกาฬ!J24"")"),0)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IFERROR(__xludf.DUMMYFUNCTION("IMPORTRANGE(""https://docs.google.com/spreadsheets/d/1XL5vhW3sbDhbH9Cz0tuDiY8C3ctxq1tqvaCgkFb8cCA/edit?usp=sharing"",""บึงกาฬ!I25"")"),0)</f>
        <v>0</v>
      </c>
      <c r="J85" s="198">
        <f ca="1">IFERROR(__xludf.DUMMYFUNCTION("IMPORTRANGE(""https://docs.google.com/spreadsheets/d/1XL5vhW3sbDhbH9Cz0tuDiY8C3ctxq1tqvaCgkFb8cCA/edit?usp=sharing"",""บึงกาฬ!J25"")"),0)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IFERROR(__xludf.DUMMYFUNCTION("IMPORTRANGE(""https://docs.google.com/spreadsheets/d/1XL5vhW3sbDhbH9Cz0tuDiY8C3ctxq1tqvaCgkFb8cCA/edit?usp=sharing"",""บึงกาฬ!I26"")"),0)</f>
        <v>0</v>
      </c>
      <c r="J86" s="213">
        <f ca="1">IFERROR(__xludf.DUMMYFUNCTION("IMPORTRANGE(""https://docs.google.com/spreadsheets/d/1XL5vhW3sbDhbH9Cz0tuDiY8C3ctxq1tqvaCgkFb8cCA/edit?usp=sharing"",""บึงกาฬ!J26"")"),0)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IFERROR(__xludf.DUMMYFUNCTION("IMPORTRANGE(""https://docs.google.com/spreadsheets/d/1XL5vhW3sbDhbH9Cz0tuDiY8C3ctxq1tqvaCgkFb8cCA/edit?usp=sharing"",""บึงกาฬ!I27"")"),0)</f>
        <v>0</v>
      </c>
      <c r="J87" s="213">
        <f ca="1">IFERROR(__xludf.DUMMYFUNCTION("IMPORTRANGE(""https://docs.google.com/spreadsheets/d/1XL5vhW3sbDhbH9Cz0tuDiY8C3ctxq1tqvaCgkFb8cCA/edit?usp=sharing"",""บึงกาฬ!J27"")"),0)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IFERROR(__xludf.DUMMYFUNCTION("IMPORTRANGE(""https://docs.google.com/spreadsheets/d/1XL5vhW3sbDhbH9Cz0tuDiY8C3ctxq1tqvaCgkFb8cCA/edit?usp=sharing"",""บึงกาฬ!I28"")"),0)</f>
        <v>0</v>
      </c>
      <c r="J88" s="213">
        <f ca="1">IFERROR(__xludf.DUMMYFUNCTION("IMPORTRANGE(""https://docs.google.com/spreadsheets/d/1XL5vhW3sbDhbH9Cz0tuDiY8C3ctxq1tqvaCgkFb8cCA/edit?usp=sharing"",""บึงกาฬ!J28"")"),0)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IFERROR(__xludf.DUMMYFUNCTION("IMPORTRANGE(""https://docs.google.com/spreadsheets/d/1XL5vhW3sbDhbH9Cz0tuDiY8C3ctxq1tqvaCgkFb8cCA/edit?usp=sharing"",""บึงกาฬ!J29"")"),0)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IFERROR(__xludf.DUMMYFUNCTION("IMPORTRANGE(""https://docs.google.com/spreadsheets/d/1XL5vhW3sbDhbH9Cz0tuDiY8C3ctxq1tqvaCgkFb8cCA/edit?usp=sharing"",""บึงกาฬ!J30"")"),0)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IFERROR(__xludf.DUMMYFUNCTION("IMPORTRANGE(""https://docs.google.com/spreadsheets/d/1XL5vhW3sbDhbH9Cz0tuDiY8C3ctxq1tqvaCgkFb8cCA/edit?usp=sharing"",""บึงกาฬ!I32"")"),4)</f>
        <v>4</v>
      </c>
      <c r="J92" s="148">
        <f ca="1">IFERROR(__xludf.DUMMYFUNCTION("IMPORTRANGE(""https://docs.google.com/spreadsheets/d/1XL5vhW3sbDhbH9Cz0tuDiY8C3ctxq1tqvaCgkFb8cCA/edit?usp=sharing"",""บึงกาฬ!J32"")"),0)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IFERROR(__xludf.DUMMYFUNCTION("IMPORTRANGE(""https://docs.google.com/spreadsheets/d/1XL5vhW3sbDhbH9Cz0tuDiY8C3ctxq1tqvaCgkFb8cCA/edit?usp=sharing"",""บึงกาฬ!I33"")"),1)</f>
        <v>1</v>
      </c>
      <c r="J93" s="148">
        <f ca="1">IFERROR(__xludf.DUMMYFUNCTION("IMPORTRANGE(""https://docs.google.com/spreadsheets/d/1XL5vhW3sbDhbH9Cz0tuDiY8C3ctxq1tqvaCgkFb8cCA/edit?usp=sharing"",""บึงกาฬ!J33"")"),0)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119940</v>
      </c>
      <c r="O94" s="157">
        <f t="shared" ref="O94:O96" ca="1" si="53">IF(L94&gt;0,N94*100/L94,0)</f>
        <v>55.916083916083913</v>
      </c>
      <c r="P94" s="157">
        <f t="shared" ref="P94:P96" ca="1" si="54">IF(M94&gt;0,N94*100/M94,0)</f>
        <v>174.50894805761675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119940</v>
      </c>
      <c r="O96" s="162">
        <f t="shared" ca="1" si="53"/>
        <v>55.916083916083913</v>
      </c>
      <c r="P96" s="162">
        <f t="shared" ca="1" si="54"/>
        <v>174.50894805761675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IFERROR(__xludf.DUMMYFUNCTION("IMPORTRANGE(""https://docs.google.com/spreadsheets/d/1Yj_ptqi66GCucihVvJfMjLAmec39IyEx_6qawtMGysU/edit?usp=sharing"",""สบก!AR43"")"),68730)</f>
        <v>68730</v>
      </c>
      <c r="N98" s="177">
        <f ca="1">IFERROR(__xludf.DUMMYFUNCTION("IMPORTRANGE(""https://docs.google.com/spreadsheets/d/1Yj_ptqi66GCucihVvJfMjLAmec39IyEx_6qawtMGysU/edit?usp=sharing"",""สบก!AS43"")"),27540)</f>
        <v>27540</v>
      </c>
      <c r="O98" s="178">
        <f ca="1">IF(L98&gt;0,N98*100/L98,0)</f>
        <v>22.555282555282556</v>
      </c>
      <c r="P98" s="178">
        <f ca="1">IF(M98&gt;0,N98*100/M98,0)</f>
        <v>40.069838498472279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IFERROR(__xludf.DUMMYFUNCTION("IMPORTRANGE(""https://docs.google.com/spreadsheets/d/1Yj_ptqi66GCucihVvJfMjLAmec39IyEx_6qawtMGysU/edit?usp=sharing"",""สบก!AN43"")"),0)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IFERROR(__xludf.DUMMYFUNCTION("IMPORTRANGE(""https://docs.google.com/spreadsheets/d/1Yj_ptqi66GCucihVvJfMjLAmec39IyEx_6qawtMGysU/edit?usp=sharing"",""สบก!AO43"")"),122100)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IFERROR(__xludf.DUMMYFUNCTION("IMPORTRANGE(""https://docs.google.com/spreadsheets/d/1Yj_ptqi66GCucihVvJfMjLAmec39IyEx_6qawtMGysU/edit?usp=sharing"",""สบก!AP43"")"),92400)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IFERROR(__xludf.DUMMYFUNCTION("IMPORTRANGE(""https://docs.google.com/spreadsheets/d/1Yj_ptqi66GCucihVvJfMjLAmec39IyEx_6qawtMGysU/edit?usp=sharing"",""สบก!AT43"")"),92400)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IFERROR(__xludf.DUMMYFUNCTION("IMPORTRANGE(""https://docs.google.com/spreadsheets/d/1XL5vhW3sbDhbH9Cz0tuDiY8C3ctxq1tqvaCgkFb8cCA/edit?usp=sharing"",""บึงกาฬ!J39"")"),0)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IFERROR(__xludf.DUMMYFUNCTION("IMPORTRANGE(""https://docs.google.com/spreadsheets/d/1XL5vhW3sbDhbH9Cz0tuDiY8C3ctxq1tqvaCgkFb8cCA/edit?usp=sharing"",""บึงกาฬ!J40"")"),1)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IFERROR(__xludf.DUMMYFUNCTION("IMPORTRANGE(""https://docs.google.com/spreadsheets/d/1XL5vhW3sbDhbH9Cz0tuDiY8C3ctxq1tqvaCgkFb8cCA/edit?usp=sharing"",""บึงกาฬ!J41"")"),1)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IFERROR(__xludf.DUMMYFUNCTION("IMPORTRANGE(""https://docs.google.com/spreadsheets/d/1XL5vhW3sbDhbH9Cz0tuDiY8C3ctxq1tqvaCgkFb8cCA/edit?usp=sharing"",""บึงกาฬ!J42"")"),1)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IFERROR(__xludf.DUMMYFUNCTION("IMPORTRANGE(""https://docs.google.com/spreadsheets/d/1XL5vhW3sbDhbH9Cz0tuDiY8C3ctxq1tqvaCgkFb8cCA/edit?usp=sharing"",""บึงกาฬ!I43"")"),1)</f>
        <v>1</v>
      </c>
      <c r="J108" s="213">
        <f ca="1">IFERROR(__xludf.DUMMYFUNCTION("IMPORTRANGE(""https://docs.google.com/spreadsheets/d/1XL5vhW3sbDhbH9Cz0tuDiY8C3ctxq1tqvaCgkFb8cCA/edit?usp=sharing"",""บึงกาฬ!J43"")"),0)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IFERROR(__xludf.DUMMYFUNCTION("IMPORTRANGE(""https://docs.google.com/spreadsheets/d/1XL5vhW3sbDhbH9Cz0tuDiY8C3ctxq1tqvaCgkFb8cCA/edit?usp=sharing"",""บึงกาฬ!I44"")"),4)</f>
        <v>4</v>
      </c>
      <c r="J109" s="213">
        <f ca="1">IFERROR(__xludf.DUMMYFUNCTION("IMPORTRANGE(""https://docs.google.com/spreadsheets/d/1XL5vhW3sbDhbH9Cz0tuDiY8C3ctxq1tqvaCgkFb8cCA/edit?usp=sharing"",""บึงกาฬ!J44"")"),0)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IFERROR(__xludf.DUMMYFUNCTION("IMPORTRANGE(""https://docs.google.com/spreadsheets/d/1XL5vhW3sbDhbH9Cz0tuDiY8C3ctxq1tqvaCgkFb8cCA/edit?usp=sharing"",""บึงกาฬ!I45"")"),4)</f>
        <v>4</v>
      </c>
      <c r="J110" s="213">
        <f ca="1">IFERROR(__xludf.DUMMYFUNCTION("IMPORTRANGE(""https://docs.google.com/spreadsheets/d/1XL5vhW3sbDhbH9Cz0tuDiY8C3ctxq1tqvaCgkFb8cCA/edit?usp=sharing"",""บึงกาฬ!J45"")"),4)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IFERROR(__xludf.DUMMYFUNCTION("IMPORTRANGE(""https://docs.google.com/spreadsheets/d/1XL5vhW3sbDhbH9Cz0tuDiY8C3ctxq1tqvaCgkFb8cCA/edit?usp=sharing"",""บึงกาฬ!I46"")"),4)</f>
        <v>4</v>
      </c>
      <c r="J111" s="213">
        <f ca="1">IFERROR(__xludf.DUMMYFUNCTION("IMPORTRANGE(""https://docs.google.com/spreadsheets/d/1XL5vhW3sbDhbH9Cz0tuDiY8C3ctxq1tqvaCgkFb8cCA/edit?usp=sharing"",""บึงกาฬ!J46"")"),0)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IFERROR(__xludf.DUMMYFUNCTION("IMPORTRANGE(""https://docs.google.com/spreadsheets/d/1XL5vhW3sbDhbH9Cz0tuDiY8C3ctxq1tqvaCgkFb8cCA/edit?usp=sharing"",""บึงกาฬ!I47"")"),4)</f>
        <v>4</v>
      </c>
      <c r="J112" s="213">
        <f ca="1">IFERROR(__xludf.DUMMYFUNCTION("IMPORTRANGE(""https://docs.google.com/spreadsheets/d/1XL5vhW3sbDhbH9Cz0tuDiY8C3ctxq1tqvaCgkFb8cCA/edit?usp=sharing"",""บึงกาฬ!J47"")"),0)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IFERROR(__xludf.DUMMYFUNCTION("IMPORTRANGE(""https://docs.google.com/spreadsheets/d/1XL5vhW3sbDhbH9Cz0tuDiY8C3ctxq1tqvaCgkFb8cCA/edit?usp=sharing"",""บึงกาฬ!I48"")"),1)</f>
        <v>1</v>
      </c>
      <c r="J113" s="213">
        <f ca="1">IFERROR(__xludf.DUMMYFUNCTION("IMPORTRANGE(""https://docs.google.com/spreadsheets/d/1XL5vhW3sbDhbH9Cz0tuDiY8C3ctxq1tqvaCgkFb8cCA/edit?usp=sharing"",""บึงกาฬ!J48"")"),0)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IFERROR(__xludf.DUMMYFUNCTION("IMPORTRANGE(""https://docs.google.com/spreadsheets/d/1XL5vhW3sbDhbH9Cz0tuDiY8C3ctxq1tqvaCgkFb8cCA/edit?usp=sharing"",""บึงกาฬ!J49"")"),0)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IFERROR(__xludf.DUMMYFUNCTION("IMPORTRANGE(""https://docs.google.com/spreadsheets/d/1XL5vhW3sbDhbH9Cz0tuDiY8C3ctxq1tqvaCgkFb8cCA/edit?usp=sharing"",""บึงกาฬ!J50"")"),0)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IFERROR(__xludf.DUMMYFUNCTION("IMPORTRANGE(""https://docs.google.com/spreadsheets/d/1XL5vhW3sbDhbH9Cz0tuDiY8C3ctxq1tqvaCgkFb8cCA/edit?usp=sharing"",""บึงกาฬ!I52"")"),0)</f>
        <v>0</v>
      </c>
      <c r="J117" s="148">
        <f ca="1">IFERROR(__xludf.DUMMYFUNCTION("IMPORTRANGE(""https://docs.google.com/spreadsheets/d/1XL5vhW3sbDhbH9Cz0tuDiY8C3ctxq1tqvaCgkFb8cCA/edit?usp=sharing"",""บึงกาฬ!J52"")"),0)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IFERROR(__xludf.DUMMYFUNCTION("IMPORTRANGE(""https://docs.google.com/spreadsheets/d/1Yj_ptqi66GCucihVvJfMjLAmec39IyEx_6qawtMGysU/edit?usp=sharing"",""สบก!BA43"")"),0)</f>
        <v>0</v>
      </c>
      <c r="N122" s="177">
        <f ca="1">IFERROR(__xludf.DUMMYFUNCTION("IMPORTRANGE(""https://docs.google.com/spreadsheets/d/1Yj_ptqi66GCucihVvJfMjLAmec39IyEx_6qawtMGysU/edit?usp=sharing"",""สบก!BB43"")"),0)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IFERROR(__xludf.DUMMYFUNCTION("IMPORTRANGE(""https://docs.google.com/spreadsheets/d/1Yj_ptqi66GCucihVvJfMjLAmec39IyEx_6qawtMGysU/edit?usp=sharing"",""สบก!AW43"")"),0)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IFERROR(__xludf.DUMMYFUNCTION("IMPORTRANGE(""https://docs.google.com/spreadsheets/d/1Yj_ptqi66GCucihVvJfMjLAmec39IyEx_6qawtMGysU/edit?usp=sharing"",""สบก!AX43"")"),0)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IFERROR(__xludf.DUMMYFUNCTION("IMPORTRANGE(""https://docs.google.com/spreadsheets/d/1Yj_ptqi66GCucihVvJfMjLAmec39IyEx_6qawtMGysU/edit?usp=sharing"",""สบก!AY43"")"),0)</f>
        <v>0</v>
      </c>
      <c r="M126" s="103"/>
      <c r="N126" s="93">
        <f ca="1">IFERROR(__xludf.DUMMYFUNCTION("IMPORTRANGE(""https://docs.google.com/spreadsheets/d/1Yj_ptqi66GCucihVvJfMjLAmec39IyEx_6qawtMGysU/edit?usp=sharing"",""สบก!BC43"")"),0)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IFERROR(__xludf.DUMMYFUNCTION("IMPORTRANGE(""https://docs.google.com/spreadsheets/d/1XL5vhW3sbDhbH9Cz0tuDiY8C3ctxq1tqvaCgkFb8cCA/edit?usp=sharing"",""บึงกาฬ!J58"")"),0)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IFERROR(__xludf.DUMMYFUNCTION("IMPORTRANGE(""https://docs.google.com/spreadsheets/d/1XL5vhW3sbDhbH9Cz0tuDiY8C3ctxq1tqvaCgkFb8cCA/edit?usp=sharing"",""บึงกาฬ!J59"")"),0)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IFERROR(__xludf.DUMMYFUNCTION("IMPORTRANGE(""https://docs.google.com/spreadsheets/d/1XL5vhW3sbDhbH9Cz0tuDiY8C3ctxq1tqvaCgkFb8cCA/edit?usp=sharing"",""บึงกาฬ!J60"")"),0)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IFERROR(__xludf.DUMMYFUNCTION("IMPORTRANGE(""https://docs.google.com/spreadsheets/d/1XL5vhW3sbDhbH9Cz0tuDiY8C3ctxq1tqvaCgkFb8cCA/edit?usp=sharing"",""บึงกาฬ!J61"")"),0)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IFERROR(__xludf.DUMMYFUNCTION("IMPORTRANGE(""https://docs.google.com/spreadsheets/d/1XL5vhW3sbDhbH9Cz0tuDiY8C3ctxq1tqvaCgkFb8cCA/edit?usp=sharing"",""บึงกาฬ!I62"")"),0)</f>
        <v>0</v>
      </c>
      <c r="J132" s="213">
        <f ca="1">IFERROR(__xludf.DUMMYFUNCTION("IMPORTRANGE(""https://docs.google.com/spreadsheets/d/1XL5vhW3sbDhbH9Cz0tuDiY8C3ctxq1tqvaCgkFb8cCA/edit?usp=sharing"",""บึงกาฬ!J62"")"),0)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IFERROR(__xludf.DUMMYFUNCTION("IMPORTRANGE(""https://docs.google.com/spreadsheets/d/1XL5vhW3sbDhbH9Cz0tuDiY8C3ctxq1tqvaCgkFb8cCA/edit?usp=sharing"",""บึงกาฬ!I63"")"),0)</f>
        <v>0</v>
      </c>
      <c r="J133" s="213">
        <f ca="1">IFERROR(__xludf.DUMMYFUNCTION("IMPORTRANGE(""https://docs.google.com/spreadsheets/d/1XL5vhW3sbDhbH9Cz0tuDiY8C3ctxq1tqvaCgkFb8cCA/edit?usp=sharing"",""บึงกาฬ!J63"")"),0)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IFERROR(__xludf.DUMMYFUNCTION("IMPORTRANGE(""https://docs.google.com/spreadsheets/d/1XL5vhW3sbDhbH9Cz0tuDiY8C3ctxq1tqvaCgkFb8cCA/edit?usp=sharing"",""บึงกาฬ!J64"")"),0)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IFERROR(__xludf.DUMMYFUNCTION("IMPORTRANGE(""https://docs.google.com/spreadsheets/d/1XL5vhW3sbDhbH9Cz0tuDiY8C3ctxq1tqvaCgkFb8cCA/edit?usp=sharing"",""บึงกาฬ!J65"")"),0)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IFERROR(__xludf.DUMMYFUNCTION("IMPORTRANGE(""https://docs.google.com/spreadsheets/d/1XL5vhW3sbDhbH9Cz0tuDiY8C3ctxq1tqvaCgkFb8cCA/edit?usp=sharing"",""บึงกาฬ!I68"")"),0)</f>
        <v>0</v>
      </c>
      <c r="J138" s="276">
        <f ca="1">IFERROR(__xludf.DUMMYFUNCTION("IMPORTRANGE(""https://docs.google.com/spreadsheets/d/1XL5vhW3sbDhbH9Cz0tuDiY8C3ctxq1tqvaCgkFb8cCA/edit?usp=sharing"",""บึงกาฬ!J68"")"),0)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176500</v>
      </c>
      <c r="M140" s="158">
        <f t="shared" ca="1" si="64"/>
        <v>133750</v>
      </c>
      <c r="N140" s="158">
        <f t="shared" ca="1" si="64"/>
        <v>67880</v>
      </c>
      <c r="O140" s="157">
        <f t="shared" ref="O140:O142" ca="1" si="65">IF(L140&gt;0,N140*100/L140,0)</f>
        <v>38.458923512747873</v>
      </c>
      <c r="P140" s="157">
        <f t="shared" ref="P140:P142" ca="1" si="66">IF(M140&gt;0,N140*100/M140,0)</f>
        <v>50.751401869158876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176500</v>
      </c>
      <c r="M142" s="163">
        <f t="shared" ca="1" si="68"/>
        <v>133750</v>
      </c>
      <c r="N142" s="163">
        <f t="shared" ca="1" si="68"/>
        <v>67880</v>
      </c>
      <c r="O142" s="162">
        <f t="shared" ca="1" si="65"/>
        <v>38.458923512747873</v>
      </c>
      <c r="P142" s="162">
        <f t="shared" ca="1" si="66"/>
        <v>50.751401869158876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176500</v>
      </c>
      <c r="M144" s="176">
        <f ca="1">IFERROR(__xludf.DUMMYFUNCTION("IMPORTRANGE(""https://docs.google.com/spreadsheets/d/1Yj_ptqi66GCucihVvJfMjLAmec39IyEx_6qawtMGysU/edit?usp=sharing"",""สบก!BJ43"")"),133750)</f>
        <v>133750</v>
      </c>
      <c r="N144" s="177">
        <f ca="1">IFERROR(__xludf.DUMMYFUNCTION("IMPORTRANGE(""https://docs.google.com/spreadsheets/d/1Yj_ptqi66GCucihVvJfMjLAmec39IyEx_6qawtMGysU/edit?usp=sharing"",""สบก!BK43"")"),67880)</f>
        <v>67880</v>
      </c>
      <c r="O144" s="178">
        <f ca="1">IF(L144&gt;0,N144*100/L144,0)</f>
        <v>38.458923512747873</v>
      </c>
      <c r="P144" s="178">
        <f ca="1">IF(M144&gt;0,N144*100/M144,0)</f>
        <v>50.751401869158876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IFERROR(__xludf.DUMMYFUNCTION("IMPORTRANGE(""https://docs.google.com/spreadsheets/d/1Yj_ptqi66GCucihVvJfMjLAmec39IyEx_6qawtMGysU/edit?usp=sharing"",""สบก!BF43"")"),0)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IFERROR(__xludf.DUMMYFUNCTION("IMPORTRANGE(""https://docs.google.com/spreadsheets/d/1Yj_ptqi66GCucihVvJfMjLAmec39IyEx_6qawtMGysU/edit?usp=sharing"",""สบก!BG43"")"),176500)</f>
        <v>176500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IFERROR(__xludf.DUMMYFUNCTION("IMPORTRANGE(""https://docs.google.com/spreadsheets/d/1Yj_ptqi66GCucihVvJfMjLAmec39IyEx_6qawtMGysU/edit?usp=sharing"",""สบก!BH43"")"),0)</f>
        <v>0</v>
      </c>
      <c r="M148" s="103"/>
      <c r="N148" s="93">
        <f ca="1">IFERROR(__xludf.DUMMYFUNCTION("IMPORTRANGE(""https://docs.google.com/spreadsheets/d/1Yj_ptqi66GCucihVvJfMjLAmec39IyEx_6qawtMGysU/edit?usp=sharing"",""สบก!BL43"")"),0)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IFERROR(__xludf.DUMMYFUNCTION("IMPORTRANGE(""https://docs.google.com/spreadsheets/d/1XL5vhW3sbDhbH9Cz0tuDiY8C3ctxq1tqvaCgkFb8cCA/edit?usp=sharing"",""บึงกาฬ!I74"")"),4)</f>
        <v>4</v>
      </c>
      <c r="J149" s="284">
        <f ca="1">IFERROR(__xludf.DUMMYFUNCTION("IMPORTRANGE(""https://docs.google.com/spreadsheets/d/1XL5vhW3sbDhbH9Cz0tuDiY8C3ctxq1tqvaCgkFb8cCA/edit?usp=sharing"",""บึงกาฬ!J74"")"),1)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IFERROR(__xludf.DUMMYFUNCTION("IMPORTRANGE(""https://docs.google.com/spreadsheets/d/1XL5vhW3sbDhbH9Cz0tuDiY8C3ctxq1tqvaCgkFb8cCA/edit?usp=sharing"",""บึงกาฬ!J79"")"),0)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IFERROR(__xludf.DUMMYFUNCTION("IMPORTRANGE(""https://docs.google.com/spreadsheets/d/1XL5vhW3sbDhbH9Cz0tuDiY8C3ctxq1tqvaCgkFb8cCA/edit?usp=sharing"",""บึงกาฬ!J80"")"),1)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IFERROR(__xludf.DUMMYFUNCTION("IMPORTRANGE(""https://docs.google.com/spreadsheets/d/1XL5vhW3sbDhbH9Cz0tuDiY8C3ctxq1tqvaCgkFb8cCA/edit?usp=sharing"",""บึงกาฬ!J81"")"),1)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IFERROR(__xludf.DUMMYFUNCTION("IMPORTRANGE(""https://docs.google.com/spreadsheets/d/1XL5vhW3sbDhbH9Cz0tuDiY8C3ctxq1tqvaCgkFb8cCA/edit?usp=sharing"",""บึงกาฬ!J82"")"),1)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IFERROR(__xludf.DUMMYFUNCTION("IMPORTRANGE(""https://docs.google.com/spreadsheets/d/1XL5vhW3sbDhbH9Cz0tuDiY8C3ctxq1tqvaCgkFb8cCA/edit?usp=sharing"",""บึงกาฬ!I83"")"),4)</f>
        <v>4</v>
      </c>
      <c r="J158" s="198">
        <f ca="1">IFERROR(__xludf.DUMMYFUNCTION("IMPORTRANGE(""https://docs.google.com/spreadsheets/d/1XL5vhW3sbDhbH9Cz0tuDiY8C3ctxq1tqvaCgkFb8cCA/edit?usp=sharing"",""บึงกาฬ!J83"")"),1)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IFERROR(__xludf.DUMMYFUNCTION("IMPORTRANGE(""https://docs.google.com/spreadsheets/d/1XL5vhW3sbDhbH9Cz0tuDiY8C3ctxq1tqvaCgkFb8cCA/edit?usp=sharing"",""บึงกาฬ!J84"")"),22)</f>
        <v>22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IFERROR(__xludf.DUMMYFUNCTION("IMPORTRANGE(""https://docs.google.com/spreadsheets/d/1XL5vhW3sbDhbH9Cz0tuDiY8C3ctxq1tqvaCgkFb8cCA/edit?usp=sharing"",""บึงกาฬ!J85"")"),22)</f>
        <v>22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IFERROR(__xludf.DUMMYFUNCTION("IMPORTRANGE(""https://docs.google.com/spreadsheets/d/1XL5vhW3sbDhbH9Cz0tuDiY8C3ctxq1tqvaCgkFb8cCA/edit?usp=sharing"",""บึงกาฬ!J86"")"),0)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IFERROR(__xludf.DUMMYFUNCTION("IMPORTRANGE(""https://docs.google.com/spreadsheets/d/1XL5vhW3sbDhbH9Cz0tuDiY8C3ctxq1tqvaCgkFb8cCA/edit?usp=sharing"",""บึงกาฬ!J87"")"),0)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IFERROR(__xludf.DUMMYFUNCTION("IMPORTRANGE(""https://docs.google.com/spreadsheets/d/1XL5vhW3sbDhbH9Cz0tuDiY8C3ctxq1tqvaCgkFb8cCA/edit?usp=sharing"",""บึงกาฬ!J88"")"),0)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IFERROR(__xludf.DUMMYFUNCTION("IMPORTRANGE(""https://docs.google.com/spreadsheets/d/1XL5vhW3sbDhbH9Cz0tuDiY8C3ctxq1tqvaCgkFb8cCA/edit?usp=sharing"",""บึงกาฬ!I89"")"),5)</f>
        <v>5</v>
      </c>
      <c r="J164" s="292">
        <f ca="1">IFERROR(__xludf.DUMMYFUNCTION("IMPORTRANGE(""https://docs.google.com/spreadsheets/d/1XL5vhW3sbDhbH9Cz0tuDiY8C3ctxq1tqvaCgkFb8cCA/edit?usp=sharing"",""บึงกาฬ!J89"")"),4)</f>
        <v>4</v>
      </c>
      <c r="K164" s="293">
        <f ca="1">IF(I164&gt;0,J164*100/I164,0)</f>
        <v>80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IFERROR(__xludf.DUMMYFUNCTION("IMPORTRANGE(""https://docs.google.com/spreadsheets/d/1XL5vhW3sbDhbH9Cz0tuDiY8C3ctxq1tqvaCgkFb8cCA/edit?usp=sharing"",""บึงกาฬ!J94"")"),0)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IFERROR(__xludf.DUMMYFUNCTION("IMPORTRANGE(""https://docs.google.com/spreadsheets/d/1XL5vhW3sbDhbH9Cz0tuDiY8C3ctxq1tqvaCgkFb8cCA/edit?usp=sharing"",""บึงกาฬ!J95"")"),1)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IFERROR(__xludf.DUMMYFUNCTION("IMPORTRANGE(""https://docs.google.com/spreadsheets/d/1XL5vhW3sbDhbH9Cz0tuDiY8C3ctxq1tqvaCgkFb8cCA/edit?usp=sharing"",""บึงกาฬ!J96"")"),1)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IFERROR(__xludf.DUMMYFUNCTION("IMPORTRANGE(""https://docs.google.com/spreadsheets/d/1XL5vhW3sbDhbH9Cz0tuDiY8C3ctxq1tqvaCgkFb8cCA/edit?usp=sharing"",""บึงกาฬ!J97"")"),1)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IFERROR(__xludf.DUMMYFUNCTION("IMPORTRANGE(""https://docs.google.com/spreadsheets/d/1XL5vhW3sbDhbH9Cz0tuDiY8C3ctxq1tqvaCgkFb8cCA/edit?usp=sharing"",""บึงกาฬ!I98"")"),5)</f>
        <v>5</v>
      </c>
      <c r="J173" s="198">
        <f ca="1">IFERROR(__xludf.DUMMYFUNCTION("IMPORTRANGE(""https://docs.google.com/spreadsheets/d/1XL5vhW3sbDhbH9Cz0tuDiY8C3ctxq1tqvaCgkFb8cCA/edit?usp=sharing"",""บึงกาฬ!J98"")"),4)</f>
        <v>4</v>
      </c>
      <c r="K173" s="171">
        <f ca="1">IF(I173&gt;0,J173*100/I173,0)</f>
        <v>80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IFERROR(__xludf.DUMMYFUNCTION("IMPORTRANGE(""https://docs.google.com/spreadsheets/d/1XL5vhW3sbDhbH9Cz0tuDiY8C3ctxq1tqvaCgkFb8cCA/edit?usp=sharing"",""บึงกาฬ!J99"")"),0)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IFERROR(__xludf.DUMMYFUNCTION("IMPORTRANGE(""https://docs.google.com/spreadsheets/d/1XL5vhW3sbDhbH9Cz0tuDiY8C3ctxq1tqvaCgkFb8cCA/edit?usp=sharing"",""บึงกาฬ!J100"")"),0)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IFERROR(__xludf.DUMMYFUNCTION("IMPORTRANGE(""https://docs.google.com/spreadsheets/d/1XL5vhW3sbDhbH9Cz0tuDiY8C3ctxq1tqvaCgkFb8cCA/edit?usp=sharing"",""บึงกาฬ!I101"")"),6)</f>
        <v>6</v>
      </c>
      <c r="J176" s="292">
        <f ca="1">IFERROR(__xludf.DUMMYFUNCTION("IMPORTRANGE(""https://docs.google.com/spreadsheets/d/1XL5vhW3sbDhbH9Cz0tuDiY8C3ctxq1tqvaCgkFb8cCA/edit?usp=sharing"",""บึงกาฬ!J101"")"),0)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IFERROR(__xludf.DUMMYFUNCTION("IMPORTRANGE(""https://docs.google.com/spreadsheets/d/1XL5vhW3sbDhbH9Cz0tuDiY8C3ctxq1tqvaCgkFb8cCA/edit?usp=sharing"",""บึงกาฬ!J106"")"),0)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IFERROR(__xludf.DUMMYFUNCTION("IMPORTRANGE(""https://docs.google.com/spreadsheets/d/1XL5vhW3sbDhbH9Cz0tuDiY8C3ctxq1tqvaCgkFb8cCA/edit?usp=sharing"",""บึงกาฬ!J107"")"),1)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IFERROR(__xludf.DUMMYFUNCTION("IMPORTRANGE(""https://docs.google.com/spreadsheets/d/1XL5vhW3sbDhbH9Cz0tuDiY8C3ctxq1tqvaCgkFb8cCA/edit?usp=sharing"",""บึงกาฬ!J108"")"),1)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IFERROR(__xludf.DUMMYFUNCTION("IMPORTRANGE(""https://docs.google.com/spreadsheets/d/1XL5vhW3sbDhbH9Cz0tuDiY8C3ctxq1tqvaCgkFb8cCA/edit?usp=sharing"",""บึงกาฬ!J109"")"),1)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IFERROR(__xludf.DUMMYFUNCTION("IMPORTRANGE(""https://docs.google.com/spreadsheets/d/1XL5vhW3sbDhbH9Cz0tuDiY8C3ctxq1tqvaCgkFb8cCA/edit?usp=sharing"",""บึงกาฬ!I110"")"),6)</f>
        <v>6</v>
      </c>
      <c r="J185" s="213">
        <f ca="1">IFERROR(__xludf.DUMMYFUNCTION("IMPORTRANGE(""https://docs.google.com/spreadsheets/d/1XL5vhW3sbDhbH9Cz0tuDiY8C3ctxq1tqvaCgkFb8cCA/edit?usp=sharing"",""บึงกาฬ!J110"")"),0)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IFERROR(__xludf.DUMMYFUNCTION("IMPORTRANGE(""https://docs.google.com/spreadsheets/d/1XL5vhW3sbDhbH9Cz0tuDiY8C3ctxq1tqvaCgkFb8cCA/edit?usp=sharing"",""บึงกาฬ!I111"")"),6)</f>
        <v>6</v>
      </c>
      <c r="J186" s="213">
        <f ca="1">IFERROR(__xludf.DUMMYFUNCTION("IMPORTRANGE(""https://docs.google.com/spreadsheets/d/1XL5vhW3sbDhbH9Cz0tuDiY8C3ctxq1tqvaCgkFb8cCA/edit?usp=sharing"",""บึงกาฬ!J111"")"),0)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IFERROR(__xludf.DUMMYFUNCTION("IMPORTRANGE(""https://docs.google.com/spreadsheets/d/1XL5vhW3sbDhbH9Cz0tuDiY8C3ctxq1tqvaCgkFb8cCA/edit?usp=sharing"",""บึงกาฬ!J112"")"),0)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IFERROR(__xludf.DUMMYFUNCTION("IMPORTRANGE(""https://docs.google.com/spreadsheets/d/1XL5vhW3sbDhbH9Cz0tuDiY8C3ctxq1tqvaCgkFb8cCA/edit?usp=sharing"",""บึงกาฬ!J113"")"),0)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IFERROR(__xludf.DUMMYFUNCTION("IMPORTRANGE(""https://docs.google.com/spreadsheets/d/1XL5vhW3sbDhbH9Cz0tuDiY8C3ctxq1tqvaCgkFb8cCA/edit?usp=sharing"",""บึงกาฬ!I114"")"),20000)</f>
        <v>20000</v>
      </c>
      <c r="J189" s="292">
        <f ca="1">IFERROR(__xludf.DUMMYFUNCTION("IMPORTRANGE(""https://docs.google.com/spreadsheets/d/1XL5vhW3sbDhbH9Cz0tuDiY8C3ctxq1tqvaCgkFb8cCA/edit?usp=sharing"",""บึงกาฬ!J114"")"),0)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IFERROR(__xludf.DUMMYFUNCTION("IMPORTRANGE(""https://docs.google.com/spreadsheets/d/1XL5vhW3sbDhbH9Cz0tuDiY8C3ctxq1tqvaCgkFb8cCA/edit?usp=sharing"",""บึงกาฬ!J119"")"),0)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IFERROR(__xludf.DUMMYFUNCTION("IMPORTRANGE(""https://docs.google.com/spreadsheets/d/1XL5vhW3sbDhbH9Cz0tuDiY8C3ctxq1tqvaCgkFb8cCA/edit?usp=sharing"",""บึงกาฬ!J120"")"),1)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IFERROR(__xludf.DUMMYFUNCTION("IMPORTRANGE(""https://docs.google.com/spreadsheets/d/1XL5vhW3sbDhbH9Cz0tuDiY8C3ctxq1tqvaCgkFb8cCA/edit?usp=sharing"",""บึงกาฬ!J121"")"),1)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IFERROR(__xludf.DUMMYFUNCTION("IMPORTRANGE(""https://docs.google.com/spreadsheets/d/1XL5vhW3sbDhbH9Cz0tuDiY8C3ctxq1tqvaCgkFb8cCA/edit?usp=sharing"",""บึงกาฬ!J122"")"),1)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IFERROR(__xludf.DUMMYFUNCTION("IMPORTRANGE(""https://docs.google.com/spreadsheets/d/1XL5vhW3sbDhbH9Cz0tuDiY8C3ctxq1tqvaCgkFb8cCA/edit?usp=sharing"",""บึงกาฬ!I124"")"),20000)</f>
        <v>20000</v>
      </c>
      <c r="J199" s="198">
        <f ca="1">IFERROR(__xludf.DUMMYFUNCTION("IMPORTRANGE(""https://docs.google.com/spreadsheets/d/1XL5vhW3sbDhbH9Cz0tuDiY8C3ctxq1tqvaCgkFb8cCA/edit?usp=sharing"",""บึงกาฬ!J124"")"),0)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IFERROR(__xludf.DUMMYFUNCTION("IMPORTRANGE(""https://docs.google.com/spreadsheets/d/1XL5vhW3sbDhbH9Cz0tuDiY8C3ctxq1tqvaCgkFb8cCA/edit?usp=sharing"",""บึงกาฬ!I125"")"),20000)</f>
        <v>20000</v>
      </c>
      <c r="J200" s="198">
        <f ca="1">IFERROR(__xludf.DUMMYFUNCTION("IMPORTRANGE(""https://docs.google.com/spreadsheets/d/1XL5vhW3sbDhbH9Cz0tuDiY8C3ctxq1tqvaCgkFb8cCA/edit?usp=sharing"",""บึงกาฬ!J125"")"),0)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IFERROR(__xludf.DUMMYFUNCTION("IMPORTRANGE(""https://docs.google.com/spreadsheets/d/1XL5vhW3sbDhbH9Cz0tuDiY8C3ctxq1tqvaCgkFb8cCA/edit?usp=sharing"",""บึงกาฬ!I126"")"),0)</f>
        <v>0</v>
      </c>
      <c r="J201" s="198">
        <f ca="1">IFERROR(__xludf.DUMMYFUNCTION("IMPORTRANGE(""https://docs.google.com/spreadsheets/d/1XL5vhW3sbDhbH9Cz0tuDiY8C3ctxq1tqvaCgkFb8cCA/edit?usp=sharing"",""บึงกาฬ!J126"")"),0)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IFERROR(__xludf.DUMMYFUNCTION("IMPORTRANGE(""https://docs.google.com/spreadsheets/d/1XL5vhW3sbDhbH9Cz0tuDiY8C3ctxq1tqvaCgkFb8cCA/edit?usp=sharing"",""บึงกาฬ!J127"")"),0)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IFERROR(__xludf.DUMMYFUNCTION("IMPORTRANGE(""https://docs.google.com/spreadsheets/d/1XL5vhW3sbDhbH9Cz0tuDiY8C3ctxq1tqvaCgkFb8cCA/edit?usp=sharing"",""บึงกาฬ!J128"")"),0)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IFERROR(__xludf.DUMMYFUNCTION("IMPORTRANGE(""https://docs.google.com/spreadsheets/d/1XL5vhW3sbDhbH9Cz0tuDiY8C3ctxq1tqvaCgkFb8cCA/edit?usp=sharing"",""บึงกาฬ!I129"")"),0)</f>
        <v>0</v>
      </c>
      <c r="J204" s="292">
        <f ca="1">IFERROR(__xludf.DUMMYFUNCTION("IMPORTRANGE(""https://docs.google.com/spreadsheets/d/1XL5vhW3sbDhbH9Cz0tuDiY8C3ctxq1tqvaCgkFb8cCA/edit?usp=sharing"",""บึงกาฬ!J129"")"),0)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IFERROR(__xludf.DUMMYFUNCTION("IMPORTRANGE(""https://docs.google.com/spreadsheets/d/1XL5vhW3sbDhbH9Cz0tuDiY8C3ctxq1tqvaCgkFb8cCA/edit?usp=sharing"",""บึงกาฬ!J134"")"),0)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IFERROR(__xludf.DUMMYFUNCTION("IMPORTRANGE(""https://docs.google.com/spreadsheets/d/1XL5vhW3sbDhbH9Cz0tuDiY8C3ctxq1tqvaCgkFb8cCA/edit?usp=sharing"",""บึงกาฬ!J135"")"),0)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IFERROR(__xludf.DUMMYFUNCTION("IMPORTRANGE(""https://docs.google.com/spreadsheets/d/1XL5vhW3sbDhbH9Cz0tuDiY8C3ctxq1tqvaCgkFb8cCA/edit?usp=sharing"",""บึงกาฬ!J136"")"),0)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IFERROR(__xludf.DUMMYFUNCTION("IMPORTRANGE(""https://docs.google.com/spreadsheets/d/1XL5vhW3sbDhbH9Cz0tuDiY8C3ctxq1tqvaCgkFb8cCA/edit?usp=sharing"",""บึงกาฬ!J137"")"),0)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IFERROR(__xludf.DUMMYFUNCTION("IMPORTRANGE(""https://docs.google.com/spreadsheets/d/1XL5vhW3sbDhbH9Cz0tuDiY8C3ctxq1tqvaCgkFb8cCA/edit?usp=sharing"",""บึงกาฬ!I138"")"),0)</f>
        <v>0</v>
      </c>
      <c r="J213" s="213">
        <f ca="1">IFERROR(__xludf.DUMMYFUNCTION("IMPORTRANGE(""https://docs.google.com/spreadsheets/d/1XL5vhW3sbDhbH9Cz0tuDiY8C3ctxq1tqvaCgkFb8cCA/edit?usp=sharing"",""บึงกาฬ!J138"")"),0)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IFERROR(__xludf.DUMMYFUNCTION("IMPORTRANGE(""https://docs.google.com/spreadsheets/d/1XL5vhW3sbDhbH9Cz0tuDiY8C3ctxq1tqvaCgkFb8cCA/edit?usp=sharing"",""บึงกาฬ!I140"")"),0)</f>
        <v>0</v>
      </c>
      <c r="J215" s="213">
        <f ca="1">IFERROR(__xludf.DUMMYFUNCTION("IMPORTRANGE(""https://docs.google.com/spreadsheets/d/1XL5vhW3sbDhbH9Cz0tuDiY8C3ctxq1tqvaCgkFb8cCA/edit?usp=sharing"",""บึงกาฬ!J140"")"),0)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IFERROR(__xludf.DUMMYFUNCTION("IMPORTRANGE(""https://docs.google.com/spreadsheets/d/1XL5vhW3sbDhbH9Cz0tuDiY8C3ctxq1tqvaCgkFb8cCA/edit?usp=sharing"",""บึงกาฬ!I141"")"),0)</f>
        <v>0</v>
      </c>
      <c r="J216" s="213">
        <f ca="1">IFERROR(__xludf.DUMMYFUNCTION("IMPORTRANGE(""https://docs.google.com/spreadsheets/d/1XL5vhW3sbDhbH9Cz0tuDiY8C3ctxq1tqvaCgkFb8cCA/edit?usp=sharing"",""บึงกาฬ!J141"")"),0)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IFERROR(__xludf.DUMMYFUNCTION("IMPORTRANGE(""https://docs.google.com/spreadsheets/d/1XL5vhW3sbDhbH9Cz0tuDiY8C3ctxq1tqvaCgkFb8cCA/edit?usp=sharing"",""บึงกาฬ!J142"")"),0)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IFERROR(__xludf.DUMMYFUNCTION("IMPORTRANGE(""https://docs.google.com/spreadsheets/d/1XL5vhW3sbDhbH9Cz0tuDiY8C3ctxq1tqvaCgkFb8cCA/edit?usp=sharing"",""บึงกาฬ!J143"")"),0)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IFERROR(__xludf.DUMMYFUNCTION("IMPORTRANGE(""https://docs.google.com/spreadsheets/d/1XL5vhW3sbDhbH9Cz0tuDiY8C3ctxq1tqvaCgkFb8cCA/edit?usp=sharing"",""บึงกาฬ!I144"")"),14)</f>
        <v>14</v>
      </c>
      <c r="J219" s="276">
        <f ca="1">IFERROR(__xludf.DUMMYFUNCTION("IMPORTRANGE(""https://docs.google.com/spreadsheets/d/1XL5vhW3sbDhbH9Cz0tuDiY8C3ctxq1tqvaCgkFb8cCA/edit?usp=sharing"",""บึงกาฬ!J144"")"),0)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IFERROR(__xludf.DUMMYFUNCTION("IMPORTRANGE(""https://docs.google.com/spreadsheets/d/1Yj_ptqi66GCucihVvJfMjLAmec39IyEx_6qawtMGysU/edit?usp=sharing"",""สบก!BS43"")"),20210)</f>
        <v>20210</v>
      </c>
      <c r="N224" s="177">
        <f ca="1">IFERROR(__xludf.DUMMYFUNCTION("IMPORTRANGE(""https://docs.google.com/spreadsheets/d/1Yj_ptqi66GCucihVvJfMjLAmec39IyEx_6qawtMGysU/edit?usp=sharing"",""สบก!BT43"")"),0)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IFERROR(__xludf.DUMMYFUNCTION("IMPORTRANGE(""https://docs.google.com/spreadsheets/d/1Yj_ptqi66GCucihVvJfMjLAmec39IyEx_6qawtMGysU/edit?usp=sharing"",""สบก!BO43"")"),0)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IFERROR(__xludf.DUMMYFUNCTION("IMPORTRANGE(""https://docs.google.com/spreadsheets/d/1Yj_ptqi66GCucihVvJfMjLAmec39IyEx_6qawtMGysU/edit?usp=sharing"",""สบก!BP43"")"),20210)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IFERROR(__xludf.DUMMYFUNCTION("IMPORTRANGE(""https://docs.google.com/spreadsheets/d/1Yj_ptqi66GCucihVvJfMjLAmec39IyEx_6qawtMGysU/edit?usp=sharing"",""สบก!BQ43"")"),0)</f>
        <v>0</v>
      </c>
      <c r="M228" s="103"/>
      <c r="N228" s="93">
        <f ca="1">IFERROR(__xludf.DUMMYFUNCTION("IMPORTRANGE(""https://docs.google.com/spreadsheets/d/1Yj_ptqi66GCucihVvJfMjLAmec39IyEx_6qawtMGysU/edit?usp=sharing"",""สบก!BU43"")"),0)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IFERROR(__xludf.DUMMYFUNCTION("IMPORTRANGE(""https://docs.google.com/spreadsheets/d/1XL5vhW3sbDhbH9Cz0tuDiY8C3ctxq1tqvaCgkFb8cCA/edit?usp=sharing"",""บึงกาฬ!I149"")"),14)</f>
        <v>14</v>
      </c>
      <c r="J229" s="276">
        <f ca="1">IFERROR(__xludf.DUMMYFUNCTION("IMPORTRANGE(""https://docs.google.com/spreadsheets/d/1XL5vhW3sbDhbH9Cz0tuDiY8C3ctxq1tqvaCgkFb8cCA/edit?usp=sharing"",""บึงกาฬ!J149"")"),0)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IFERROR(__xludf.DUMMYFUNCTION("IMPORTRANGE(""https://docs.google.com/spreadsheets/d/1XL5vhW3sbDhbH9Cz0tuDiY8C3ctxq1tqvaCgkFb8cCA/edit?usp=sharing"",""บึงกาฬ!J151"")"),0)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IFERROR(__xludf.DUMMYFUNCTION("IMPORTRANGE(""https://docs.google.com/spreadsheets/d/1XL5vhW3sbDhbH9Cz0tuDiY8C3ctxq1tqvaCgkFb8cCA/edit?usp=sharing"",""บึงกาฬ!J152"")"),1)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IFERROR(__xludf.DUMMYFUNCTION("IMPORTRANGE(""https://docs.google.com/spreadsheets/d/1XL5vhW3sbDhbH9Cz0tuDiY8C3ctxq1tqvaCgkFb8cCA/edit?usp=sharing"",""บึงกาฬ!J153"")"),1)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IFERROR(__xludf.DUMMYFUNCTION("IMPORTRANGE(""https://docs.google.com/spreadsheets/d/1XL5vhW3sbDhbH9Cz0tuDiY8C3ctxq1tqvaCgkFb8cCA/edit?usp=sharing"",""บึงกาฬ!J154"")"),0)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IFERROR(__xludf.DUMMYFUNCTION("IMPORTRANGE(""https://docs.google.com/spreadsheets/d/1XL5vhW3sbDhbH9Cz0tuDiY8C3ctxq1tqvaCgkFb8cCA/edit?usp=sharing"",""บึงกาฬ!I155"")"),14)</f>
        <v>14</v>
      </c>
      <c r="J235" s="198">
        <f ca="1">IFERROR(__xludf.DUMMYFUNCTION("IMPORTRANGE(""https://docs.google.com/spreadsheets/d/1XL5vhW3sbDhbH9Cz0tuDiY8C3ctxq1tqvaCgkFb8cCA/edit?usp=sharing"",""บึงกาฬ!J155"")"),0)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IFERROR(__xludf.DUMMYFUNCTION("IMPORTRANGE(""https://docs.google.com/spreadsheets/d/1XL5vhW3sbDhbH9Cz0tuDiY8C3ctxq1tqvaCgkFb8cCA/edit?usp=sharing"",""บึงกาฬ!J156"")"),0)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IFERROR(__xludf.DUMMYFUNCTION("IMPORTRANGE(""https://docs.google.com/spreadsheets/d/1XL5vhW3sbDhbH9Cz0tuDiY8C3ctxq1tqvaCgkFb8cCA/edit?usp=sharing"",""บึงกาฬ!J157"")"),0)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IFERROR(__xludf.DUMMYFUNCTION("IMPORTRANGE(""https://docs.google.com/spreadsheets/d/1XL5vhW3sbDhbH9Cz0tuDiY8C3ctxq1tqvaCgkFb8cCA/edit?usp=sharing"",""บึงกาฬ!I158"")"),0)</f>
        <v>0</v>
      </c>
      <c r="J238" s="276">
        <f ca="1">IFERROR(__xludf.DUMMYFUNCTION("IMPORTRANGE(""https://docs.google.com/spreadsheets/d/1XL5vhW3sbDhbH9Cz0tuDiY8C3ctxq1tqvaCgkFb8cCA/edit?usp=sharing"",""บึงกาฬ!J158"")"),0)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IFERROR(__xludf.DUMMYFUNCTION("IMPORTRANGE(""https://docs.google.com/spreadsheets/d/1XL5vhW3sbDhbH9Cz0tuDiY8C3ctxq1tqvaCgkFb8cCA/edit?usp=sharing"",""บึงกาฬ!J159"")"),"")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IFERROR(__xludf.DUMMYFUNCTION("IMPORTRANGE(""https://docs.google.com/spreadsheets/d/1XL5vhW3sbDhbH9Cz0tuDiY8C3ctxq1tqvaCgkFb8cCA/edit?usp=sharing"",""บึงกาฬ!J161"")"),0)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IFERROR(__xludf.DUMMYFUNCTION("IMPORTRANGE(""https://docs.google.com/spreadsheets/d/1XL5vhW3sbDhbH9Cz0tuDiY8C3ctxq1tqvaCgkFb8cCA/edit?usp=sharing"",""บึงกาฬ!J162"")"),0)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IFERROR(__xludf.DUMMYFUNCTION("IMPORTRANGE(""https://docs.google.com/spreadsheets/d/1XL5vhW3sbDhbH9Cz0tuDiY8C3ctxq1tqvaCgkFb8cCA/edit?usp=sharing"",""บึงกาฬ!J163"")"),0)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IFERROR(__xludf.DUMMYFUNCTION("IMPORTRANGE(""https://docs.google.com/spreadsheets/d/1XL5vhW3sbDhbH9Cz0tuDiY8C3ctxq1tqvaCgkFb8cCA/edit?usp=sharing"",""บึงกาฬ!I164"")"),0)</f>
        <v>0</v>
      </c>
      <c r="J244" s="197">
        <f ca="1">IFERROR(__xludf.DUMMYFUNCTION("IMPORTRANGE(""https://docs.google.com/spreadsheets/d/1XL5vhW3sbDhbH9Cz0tuDiY8C3ctxq1tqvaCgkFb8cCA/edit?usp=sharing"",""บึงกาฬ!J164"")"),0)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IFERROR(__xludf.DUMMYFUNCTION("IMPORTRANGE(""https://docs.google.com/spreadsheets/d/1XL5vhW3sbDhbH9Cz0tuDiY8C3ctxq1tqvaCgkFb8cCA/edit?usp=sharing"",""บึงกาฬ!J165"")"),0)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IFERROR(__xludf.DUMMYFUNCTION("IMPORTRANGE(""https://docs.google.com/spreadsheets/d/1XL5vhW3sbDhbH9Cz0tuDiY8C3ctxq1tqvaCgkFb8cCA/edit?usp=sharing"",""บึงกาฬ!J166"")"),0)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IFERROR(__xludf.DUMMYFUNCTION("IMPORTRANGE(""https://docs.google.com/spreadsheets/d/1XL5vhW3sbDhbH9Cz0tuDiY8C3ctxq1tqvaCgkFb8cCA/edit?usp=sharing"",""บึงกาฬ!I169"")"),0)</f>
        <v>0</v>
      </c>
      <c r="J249" s="324">
        <f ca="1">IFERROR(__xludf.DUMMYFUNCTION("IMPORTRANGE(""https://docs.google.com/spreadsheets/d/1XL5vhW3sbDhbH9Cz0tuDiY8C3ctxq1tqvaCgkFb8cCA/edit?usp=sharing"",""บึงกาฬ!J169"")"),0)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IFERROR(__xludf.DUMMYFUNCTION("IMPORTRANGE(""https://docs.google.com/spreadsheets/d/1Yj_ptqi66GCucihVvJfMjLAmec39IyEx_6qawtMGysU/edit?usp=sharing"",""สบก!CB43"")"),0)</f>
        <v>0</v>
      </c>
      <c r="N254" s="177">
        <f ca="1">IFERROR(__xludf.DUMMYFUNCTION("IMPORTRANGE(""https://docs.google.com/spreadsheets/d/1Yj_ptqi66GCucihVvJfMjLAmec39IyEx_6qawtMGysU/edit?usp=sharing"",""สบก!CC43"")"),0)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IFERROR(__xludf.DUMMYFUNCTION("IMPORTRANGE(""https://docs.google.com/spreadsheets/d/1Yj_ptqi66GCucihVvJfMjLAmec39IyEx_6qawtMGysU/edit?usp=sharing"",""สบก!BX43"")"),0)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IFERROR(__xludf.DUMMYFUNCTION("IMPORTRANGE(""https://docs.google.com/spreadsheets/d/1Yj_ptqi66GCucihVvJfMjLAmec39IyEx_6qawtMGysU/edit?usp=sharing"",""สบก!BY43"")"),0)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IFERROR(__xludf.DUMMYFUNCTION("IMPORTRANGE(""https://docs.google.com/spreadsheets/d/1Yj_ptqi66GCucihVvJfMjLAmec39IyEx_6qawtMGysU/edit?usp=sharing"",""สบก!BZ43"")"),0)</f>
        <v>0</v>
      </c>
      <c r="M258" s="103"/>
      <c r="N258" s="93">
        <f ca="1">IFERROR(__xludf.DUMMYFUNCTION("IMPORTRANGE(""https://docs.google.com/spreadsheets/d/1Yj_ptqi66GCucihVvJfMjLAmec39IyEx_6qawtMGysU/edit?usp=sharing"",""สบก!CD43"")"),0)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IFERROR(__xludf.DUMMYFUNCTION("IMPORTRANGE(""https://docs.google.com/spreadsheets/d/1XL5vhW3sbDhbH9Cz0tuDiY8C3ctxq1tqvaCgkFb8cCA/edit?usp=sharing"",""บึงกาฬ!J175"")"),0)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IFERROR(__xludf.DUMMYFUNCTION("IMPORTRANGE(""https://docs.google.com/spreadsheets/d/1XL5vhW3sbDhbH9Cz0tuDiY8C3ctxq1tqvaCgkFb8cCA/edit?usp=sharing"",""บึงกาฬ!J176"")"),0)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IFERROR(__xludf.DUMMYFUNCTION("IMPORTRANGE(""https://docs.google.com/spreadsheets/d/1XL5vhW3sbDhbH9Cz0tuDiY8C3ctxq1tqvaCgkFb8cCA/edit?usp=sharing"",""บึงกาฬ!J177"")"),0)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IFERROR(__xludf.DUMMYFUNCTION("IMPORTRANGE(""https://docs.google.com/spreadsheets/d/1XL5vhW3sbDhbH9Cz0tuDiY8C3ctxq1tqvaCgkFb8cCA/edit?usp=sharing"",""บึงกาฬ!J178"")"),0)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IFERROR(__xludf.DUMMYFUNCTION("IMPORTRANGE(""https://docs.google.com/spreadsheets/d/1XL5vhW3sbDhbH9Cz0tuDiY8C3ctxq1tqvaCgkFb8cCA/edit?usp=sharing"",""บึงกาฬ!I179"")"),0)</f>
        <v>0</v>
      </c>
      <c r="J264" s="198">
        <f ca="1">IFERROR(__xludf.DUMMYFUNCTION("IMPORTRANGE(""https://docs.google.com/spreadsheets/d/1XL5vhW3sbDhbH9Cz0tuDiY8C3ctxq1tqvaCgkFb8cCA/edit?usp=sharing"",""บึงกาฬ!J179"")"),0)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IFERROR(__xludf.DUMMYFUNCTION("IMPORTRANGE(""https://docs.google.com/spreadsheets/d/1XL5vhW3sbDhbH9Cz0tuDiY8C3ctxq1tqvaCgkFb8cCA/edit?usp=sharing"",""บึงกาฬ!I180"")"),0)</f>
        <v>0</v>
      </c>
      <c r="J265" s="198">
        <f ca="1">IFERROR(__xludf.DUMMYFUNCTION("IMPORTRANGE(""https://docs.google.com/spreadsheets/d/1XL5vhW3sbDhbH9Cz0tuDiY8C3ctxq1tqvaCgkFb8cCA/edit?usp=sharing"",""บึงกาฬ!J180"")"),0)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IFERROR(__xludf.DUMMYFUNCTION("IMPORTRANGE(""https://docs.google.com/spreadsheets/d/1XL5vhW3sbDhbH9Cz0tuDiY8C3ctxq1tqvaCgkFb8cCA/edit?usp=sharing"",""บึงกาฬ!I181"")"),0)</f>
        <v>0</v>
      </c>
      <c r="J266" s="198">
        <f ca="1">IFERROR(__xludf.DUMMYFUNCTION("IMPORTRANGE(""https://docs.google.com/spreadsheets/d/1XL5vhW3sbDhbH9Cz0tuDiY8C3ctxq1tqvaCgkFb8cCA/edit?usp=sharing"",""บึงกาฬ!J181"")"),0)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IFERROR(__xludf.DUMMYFUNCTION("IMPORTRANGE(""https://docs.google.com/spreadsheets/d/1XL5vhW3sbDhbH9Cz0tuDiY8C3ctxq1tqvaCgkFb8cCA/edit?usp=sharing"",""บึงกาฬ!I182"")"),0)</f>
        <v>0</v>
      </c>
      <c r="J267" s="198">
        <f ca="1">IFERROR(__xludf.DUMMYFUNCTION("IMPORTRANGE(""https://docs.google.com/spreadsheets/d/1XL5vhW3sbDhbH9Cz0tuDiY8C3ctxq1tqvaCgkFb8cCA/edit?usp=sharing"",""บึงกาฬ!J182"")"),0)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IFERROR(__xludf.DUMMYFUNCTION("IMPORTRANGE(""https://docs.google.com/spreadsheets/d/1XL5vhW3sbDhbH9Cz0tuDiY8C3ctxq1tqvaCgkFb8cCA/edit?usp=sharing"",""บึงกาฬ!J183"")"),0)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IFERROR(__xludf.DUMMYFUNCTION("IMPORTRANGE(""https://docs.google.com/spreadsheets/d/1XL5vhW3sbDhbH9Cz0tuDiY8C3ctxq1tqvaCgkFb8cCA/edit?usp=sharing"",""บึงกาฬ!J184"")"),0)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IFERROR(__xludf.DUMMYFUNCTION("IMPORTRANGE(""https://docs.google.com/spreadsheets/d/1XL5vhW3sbDhbH9Cz0tuDiY8C3ctxq1tqvaCgkFb8cCA/edit?usp=sharing"",""บึงกาฬ!I185"")"),0)</f>
        <v>0</v>
      </c>
      <c r="J270" s="324">
        <f ca="1">IFERROR(__xludf.DUMMYFUNCTION("IMPORTRANGE(""https://docs.google.com/spreadsheets/d/1XL5vhW3sbDhbH9Cz0tuDiY8C3ctxq1tqvaCgkFb8cCA/edit?usp=sharing"",""บึงกาฬ!J185"")"),0)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IFERROR(__xludf.DUMMYFUNCTION("IMPORTRANGE(""https://docs.google.com/spreadsheets/d/1Yj_ptqi66GCucihVvJfMjLAmec39IyEx_6qawtMGysU/edit?usp=sharing"",""สบก!CK43"")"),0)</f>
        <v>0</v>
      </c>
      <c r="N275" s="177">
        <f ca="1">IFERROR(__xludf.DUMMYFUNCTION("IMPORTRANGE(""https://docs.google.com/spreadsheets/d/1Yj_ptqi66GCucihVvJfMjLAmec39IyEx_6qawtMGysU/edit?usp=sharing"",""สบก!CL43"")"),0)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IFERROR(__xludf.DUMMYFUNCTION("IMPORTRANGE(""https://docs.google.com/spreadsheets/d/1Yj_ptqi66GCucihVvJfMjLAmec39IyEx_6qawtMGysU/edit?usp=sharing"",""สบก!CG43"")"),0)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IFERROR(__xludf.DUMMYFUNCTION("IMPORTRANGE(""https://docs.google.com/spreadsheets/d/1Yj_ptqi66GCucihVvJfMjLAmec39IyEx_6qawtMGysU/edit?usp=sharing"",""สบก!CH43"")"),0)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IFERROR(__xludf.DUMMYFUNCTION("IMPORTRANGE(""https://docs.google.com/spreadsheets/d/1Yj_ptqi66GCucihVvJfMjLAmec39IyEx_6qawtMGysU/edit?usp=sharing"",""สบก!CI43"")"),0)</f>
        <v>0</v>
      </c>
      <c r="M279" s="103"/>
      <c r="N279" s="93">
        <f ca="1">IFERROR(__xludf.DUMMYFUNCTION("IMPORTRANGE(""https://docs.google.com/spreadsheets/d/1Yj_ptqi66GCucihVvJfMjLAmec39IyEx_6qawtMGysU/edit?usp=sharing"",""สบก!CM43"")"),0)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IFERROR(__xludf.DUMMYFUNCTION("IMPORTRANGE(""https://docs.google.com/spreadsheets/d/1XL5vhW3sbDhbH9Cz0tuDiY8C3ctxq1tqvaCgkFb8cCA/edit?usp=sharing"",""บึงกาฬ!J191"")"),0)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IFERROR(__xludf.DUMMYFUNCTION("IMPORTRANGE(""https://docs.google.com/spreadsheets/d/1XL5vhW3sbDhbH9Cz0tuDiY8C3ctxq1tqvaCgkFb8cCA/edit?usp=sharing"",""บึงกาฬ!J192"")"),0)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IFERROR(__xludf.DUMMYFUNCTION("IMPORTRANGE(""https://docs.google.com/spreadsheets/d/1XL5vhW3sbDhbH9Cz0tuDiY8C3ctxq1tqvaCgkFb8cCA/edit?usp=sharing"",""บึงกาฬ!J193"")"),0)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IFERROR(__xludf.DUMMYFUNCTION("IMPORTRANGE(""https://docs.google.com/spreadsheets/d/1XL5vhW3sbDhbH9Cz0tuDiY8C3ctxq1tqvaCgkFb8cCA/edit?usp=sharing"",""บึงกาฬ!J194"")"),0)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IFERROR(__xludf.DUMMYFUNCTION("IMPORTRANGE(""https://docs.google.com/spreadsheets/d/1XL5vhW3sbDhbH9Cz0tuDiY8C3ctxq1tqvaCgkFb8cCA/edit?usp=sharing"",""บึงกาฬ!I195"")"),0)</f>
        <v>0</v>
      </c>
      <c r="J285" s="198">
        <f ca="1">IFERROR(__xludf.DUMMYFUNCTION("IMPORTRANGE(""https://docs.google.com/spreadsheets/d/1XL5vhW3sbDhbH9Cz0tuDiY8C3ctxq1tqvaCgkFb8cCA/edit?usp=sharing"",""บึงกาฬ!J195"")"),0)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IFERROR(__xludf.DUMMYFUNCTION("IMPORTRANGE(""https://docs.google.com/spreadsheets/d/1XL5vhW3sbDhbH9Cz0tuDiY8C3ctxq1tqvaCgkFb8cCA/edit?usp=sharing"",""บึงกาฬ!J196"")"),0)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IFERROR(__xludf.DUMMYFUNCTION("IMPORTRANGE(""https://docs.google.com/spreadsheets/d/1XL5vhW3sbDhbH9Cz0tuDiY8C3ctxq1tqvaCgkFb8cCA/edit?usp=sharing"",""บึงกาฬ!J197"")"),0)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IFERROR(__xludf.DUMMYFUNCTION("IMPORTRANGE(""https://docs.google.com/spreadsheets/d/1XL5vhW3sbDhbH9Cz0tuDiY8C3ctxq1tqvaCgkFb8cCA/edit?usp=sharing"",""บึงกาฬ!I199"")"),0)</f>
        <v>0</v>
      </c>
      <c r="J289" s="324">
        <f ca="1">IFERROR(__xludf.DUMMYFUNCTION("IMPORTRANGE(""https://docs.google.com/spreadsheets/d/1XL5vhW3sbDhbH9Cz0tuDiY8C3ctxq1tqvaCgkFb8cCA/edit?usp=sharing"",""บึงกาฬ!J199"")"),0)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IFERROR(__xludf.DUMMYFUNCTION("IMPORTRANGE(""https://docs.google.com/spreadsheets/d/1Yj_ptqi66GCucihVvJfMjLAmec39IyEx_6qawtMGysU/edit?usp=sharing"",""สบก!CT43"")"),0)</f>
        <v>0</v>
      </c>
      <c r="N294" s="177">
        <f ca="1">IFERROR(__xludf.DUMMYFUNCTION("IMPORTRANGE(""https://docs.google.com/spreadsheets/d/1Yj_ptqi66GCucihVvJfMjLAmec39IyEx_6qawtMGysU/edit?usp=sharing"",""สบก!CU43"")"),0)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IFERROR(__xludf.DUMMYFUNCTION("IMPORTRANGE(""https://docs.google.com/spreadsheets/d/1Yj_ptqi66GCucihVvJfMjLAmec39IyEx_6qawtMGysU/edit?usp=sharing"",""สบก!CP43"")"),0)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IFERROR(__xludf.DUMMYFUNCTION("IMPORTRANGE(""https://docs.google.com/spreadsheets/d/1Yj_ptqi66GCucihVvJfMjLAmec39IyEx_6qawtMGysU/edit?usp=sharing"",""สบก!CQ43"")"),0)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IFERROR(__xludf.DUMMYFUNCTION("IMPORTRANGE(""https://docs.google.com/spreadsheets/d/1Yj_ptqi66GCucihVvJfMjLAmec39IyEx_6qawtMGysU/edit?usp=sharing"",""สบก!CR43"")"),0)</f>
        <v>0</v>
      </c>
      <c r="M298" s="103"/>
      <c r="N298" s="93">
        <f ca="1">IFERROR(__xludf.DUMMYFUNCTION("IMPORTRANGE(""https://docs.google.com/spreadsheets/d/1Yj_ptqi66GCucihVvJfMjLAmec39IyEx_6qawtMGysU/edit?usp=sharing"",""สบก!CV43"")"),0)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IFERROR(__xludf.DUMMYFUNCTION("IMPORTRANGE(""https://docs.google.com/spreadsheets/d/1XL5vhW3sbDhbH9Cz0tuDiY8C3ctxq1tqvaCgkFb8cCA/edit?usp=sharing"",""บึงกาฬ!J205"")"),0)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IFERROR(__xludf.DUMMYFUNCTION("IMPORTRANGE(""https://docs.google.com/spreadsheets/d/1XL5vhW3sbDhbH9Cz0tuDiY8C3ctxq1tqvaCgkFb8cCA/edit?usp=sharing"",""บึงกาฬ!J206"")"),0)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IFERROR(__xludf.DUMMYFUNCTION("IMPORTRANGE(""https://docs.google.com/spreadsheets/d/1XL5vhW3sbDhbH9Cz0tuDiY8C3ctxq1tqvaCgkFb8cCA/edit?usp=sharing"",""บึงกาฬ!J207"")"),0)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IFERROR(__xludf.DUMMYFUNCTION("IMPORTRANGE(""https://docs.google.com/spreadsheets/d/1XL5vhW3sbDhbH9Cz0tuDiY8C3ctxq1tqvaCgkFb8cCA/edit?usp=sharing"",""บึงกาฬ!J208"")"),0)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IFERROR(__xludf.DUMMYFUNCTION("IMPORTRANGE(""https://docs.google.com/spreadsheets/d/1XL5vhW3sbDhbH9Cz0tuDiY8C3ctxq1tqvaCgkFb8cCA/edit?usp=sharing"",""บึงกาฬ!I209"")"),0)</f>
        <v>0</v>
      </c>
      <c r="J304" s="213">
        <f ca="1">IFERROR(__xludf.DUMMYFUNCTION("IMPORTRANGE(""https://docs.google.com/spreadsheets/d/1XL5vhW3sbDhbH9Cz0tuDiY8C3ctxq1tqvaCgkFb8cCA/edit?usp=sharing"",""บึงกาฬ!J209"")"),0)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IFERROR(__xludf.DUMMYFUNCTION("IMPORTRANGE(""https://docs.google.com/spreadsheets/d/1XL5vhW3sbDhbH9Cz0tuDiY8C3ctxq1tqvaCgkFb8cCA/edit?usp=sharing"",""บึงกาฬ!I211"")"),0)</f>
        <v>0</v>
      </c>
      <c r="J306" s="213">
        <f ca="1">IFERROR(__xludf.DUMMYFUNCTION("IMPORTRANGE(""https://docs.google.com/spreadsheets/d/1XL5vhW3sbDhbH9Cz0tuDiY8C3ctxq1tqvaCgkFb8cCA/edit?usp=sharing"",""บึงกาฬ!J211"")"),0)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IFERROR(__xludf.DUMMYFUNCTION("IMPORTRANGE(""https://docs.google.com/spreadsheets/d/1XL5vhW3sbDhbH9Cz0tuDiY8C3ctxq1tqvaCgkFb8cCA/edit?usp=sharing"",""บึงกาฬ!J212"")"),0)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IFERROR(__xludf.DUMMYFUNCTION("IMPORTRANGE(""https://docs.google.com/spreadsheets/d/1XL5vhW3sbDhbH9Cz0tuDiY8C3ctxq1tqvaCgkFb8cCA/edit?usp=sharing"",""บึงกาฬ!J213"")"),0)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IFERROR(__xludf.DUMMYFUNCTION("IMPORTRANGE(""https://docs.google.com/spreadsheets/d/1XL5vhW3sbDhbH9Cz0tuDiY8C3ctxq1tqvaCgkFb8cCA/edit?usp=sharing"",""บึงกาฬ!I214"")"),0)</f>
        <v>0</v>
      </c>
      <c r="J309" s="341">
        <f ca="1">IFERROR(__xludf.DUMMYFUNCTION("IMPORTRANGE(""https://docs.google.com/spreadsheets/d/1XL5vhW3sbDhbH9Cz0tuDiY8C3ctxq1tqvaCgkFb8cCA/edit?usp=sharing"",""บึงกาฬ!J214"")"),0)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IFERROR(__xludf.DUMMYFUNCTION("IMPORTRANGE(""https://docs.google.com/spreadsheets/d/1Yj_ptqi66GCucihVvJfMjLAmec39IyEx_6qawtMGysU/edit?usp=sharing"",""สบก!DC43"")"),0)</f>
        <v>0</v>
      </c>
      <c r="N314" s="177">
        <f ca="1">IFERROR(__xludf.DUMMYFUNCTION("IMPORTRANGE(""https://docs.google.com/spreadsheets/d/1Yj_ptqi66GCucihVvJfMjLAmec39IyEx_6qawtMGysU/edit?usp=sharing"",""สบก!DD43"")"),0)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IFERROR(__xludf.DUMMYFUNCTION("IMPORTRANGE(""https://docs.google.com/spreadsheets/d/1Yj_ptqi66GCucihVvJfMjLAmec39IyEx_6qawtMGysU/edit?usp=sharing"",""สบก!CY43"")"),0)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IFERROR(__xludf.DUMMYFUNCTION("IMPORTRANGE(""https://docs.google.com/spreadsheets/d/1Yj_ptqi66GCucihVvJfMjLAmec39IyEx_6qawtMGysU/edit?usp=sharing"",""สบก!CZ43"")"),0)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IFERROR(__xludf.DUMMYFUNCTION("IMPORTRANGE(""https://docs.google.com/spreadsheets/d/1Yj_ptqi66GCucihVvJfMjLAmec39IyEx_6qawtMGysU/edit?usp=sharing"",""สบก!DA43"")"),0)</f>
        <v>0</v>
      </c>
      <c r="M318" s="103"/>
      <c r="N318" s="93">
        <f ca="1">IFERROR(__xludf.DUMMYFUNCTION("IMPORTRANGE(""https://docs.google.com/spreadsheets/d/1Yj_ptqi66GCucihVvJfMjLAmec39IyEx_6qawtMGysU/edit?usp=sharing"",""สบก!DE43"")"),0)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IFERROR(__xludf.DUMMYFUNCTION("IMPORTRANGE(""https://docs.google.com/spreadsheets/d/1XL5vhW3sbDhbH9Cz0tuDiY8C3ctxq1tqvaCgkFb8cCA/edit?usp=sharing"",""บึงกาฬ!J220"")"),0)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IFERROR(__xludf.DUMMYFUNCTION("IMPORTRANGE(""https://docs.google.com/spreadsheets/d/1XL5vhW3sbDhbH9Cz0tuDiY8C3ctxq1tqvaCgkFb8cCA/edit?usp=sharing"",""บึงกาฬ!J221"")"),0)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IFERROR(__xludf.DUMMYFUNCTION("IMPORTRANGE(""https://docs.google.com/spreadsheets/d/1XL5vhW3sbDhbH9Cz0tuDiY8C3ctxq1tqvaCgkFb8cCA/edit?usp=sharing"",""บึงกาฬ!J222"")"),0)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IFERROR(__xludf.DUMMYFUNCTION("IMPORTRANGE(""https://docs.google.com/spreadsheets/d/1XL5vhW3sbDhbH9Cz0tuDiY8C3ctxq1tqvaCgkFb8cCA/edit?usp=sharing"",""บึงกาฬ!J223"")"),0)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IFERROR(__xludf.DUMMYFUNCTION("IMPORTRANGE(""https://docs.google.com/spreadsheets/d/1XL5vhW3sbDhbH9Cz0tuDiY8C3ctxq1tqvaCgkFb8cCA/edit?usp=sharing"",""บึงกาฬ!I224"")"),0)</f>
        <v>0</v>
      </c>
      <c r="J324" s="213">
        <f ca="1">IFERROR(__xludf.DUMMYFUNCTION("IMPORTRANGE(""https://docs.google.com/spreadsheets/d/1XL5vhW3sbDhbH9Cz0tuDiY8C3ctxq1tqvaCgkFb8cCA/edit?usp=sharing"",""บึงกาฬ!J224"")"),0)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IFERROR(__xludf.DUMMYFUNCTION("IMPORTRANGE(""https://docs.google.com/spreadsheets/d/1XL5vhW3sbDhbH9Cz0tuDiY8C3ctxq1tqvaCgkFb8cCA/edit?usp=sharing"",""บึงกาฬ!J225"")"),0)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IFERROR(__xludf.DUMMYFUNCTION("IMPORTRANGE(""https://docs.google.com/spreadsheets/d/1XL5vhW3sbDhbH9Cz0tuDiY8C3ctxq1tqvaCgkFb8cCA/edit?usp=sharing"",""บึงกาฬ!J226"")"),0)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IFERROR(__xludf.DUMMYFUNCTION("IMPORTRANGE(""https://docs.google.com/spreadsheets/d/1XL5vhW3sbDhbH9Cz0tuDiY8C3ctxq1tqvaCgkFb8cCA/edit?usp=sharing"",""บึงกาฬ!I228"")"),640)</f>
        <v>640</v>
      </c>
      <c r="J328" s="347">
        <f ca="1">IFERROR(__xludf.DUMMYFUNCTION("IMPORTRANGE(""https://docs.google.com/spreadsheets/d/1XL5vhW3sbDhbH9Cz0tuDiY8C3ctxq1tqvaCgkFb8cCA/edit?usp=sharing"",""บึงกาฬ!J228"")"),19)</f>
        <v>19</v>
      </c>
      <c r="K328" s="325">
        <f ca="1">IF(I328&gt;0,J328*100/I328,0)</f>
        <v>2.96875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1501900</v>
      </c>
      <c r="M329" s="158">
        <f t="shared" ca="1" si="98"/>
        <v>801400</v>
      </c>
      <c r="N329" s="158">
        <f t="shared" ca="1" si="98"/>
        <v>675332</v>
      </c>
      <c r="O329" s="157">
        <f t="shared" ref="O329:O331" ca="1" si="99">IF(L329&gt;0,N329*100/L329,0)</f>
        <v>44.965177441906917</v>
      </c>
      <c r="P329" s="157">
        <f t="shared" ref="P329:P331" ca="1" si="100">IF(M329&gt;0,N329*100/M329,0)</f>
        <v>84.269029198901919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1501900</v>
      </c>
      <c r="M331" s="163">
        <f t="shared" ca="1" si="102"/>
        <v>801400</v>
      </c>
      <c r="N331" s="163">
        <f t="shared" ca="1" si="102"/>
        <v>675332</v>
      </c>
      <c r="O331" s="162">
        <f t="shared" ca="1" si="99"/>
        <v>44.965177441906917</v>
      </c>
      <c r="P331" s="162">
        <f t="shared" ca="1" si="100"/>
        <v>84.269029198901919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1409300</v>
      </c>
      <c r="M333" s="176">
        <f ca="1">IFERROR(__xludf.DUMMYFUNCTION("IMPORTRANGE(""https://docs.google.com/spreadsheets/d/1Yj_ptqi66GCucihVvJfMjLAmec39IyEx_6qawtMGysU/edit?usp=sharing"",""สบก!DL43"")"),801400)</f>
        <v>801400</v>
      </c>
      <c r="N333" s="177">
        <f ca="1">IFERROR(__xludf.DUMMYFUNCTION("IMPORTRANGE(""https://docs.google.com/spreadsheets/d/1Yj_ptqi66GCucihVvJfMjLAmec39IyEx_6qawtMGysU/edit?usp=sharing"",""สบก!DM43"")"),583232)</f>
        <v>583232</v>
      </c>
      <c r="O333" s="178">
        <f ca="1">IF(L333&gt;0,N333*100/L333,0)</f>
        <v>41.384517136166892</v>
      </c>
      <c r="P333" s="178">
        <f ca="1">IF(M333&gt;0,N333*100/M333,0)</f>
        <v>72.776640878462686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IFERROR(__xludf.DUMMYFUNCTION("IMPORTRANGE(""https://docs.google.com/spreadsheets/d/1Yj_ptqi66GCucihVvJfMjLAmec39IyEx_6qawtMGysU/edit?usp=sharing"",""สบก!DH43"")"),510300)</f>
        <v>510300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IFERROR(__xludf.DUMMYFUNCTION("IMPORTRANGE(""https://docs.google.com/spreadsheets/d/1Yj_ptqi66GCucihVvJfMjLAmec39IyEx_6qawtMGysU/edit?usp=sharing"",""สบก!DI43"")"),899000)</f>
        <v>899000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IFERROR(__xludf.DUMMYFUNCTION("IMPORTRANGE(""https://docs.google.com/spreadsheets/d/1Yj_ptqi66GCucihVvJfMjLAmec39IyEx_6qawtMGysU/edit?usp=sharing"",""สบก!DJ43"")"),92600)</f>
        <v>92600</v>
      </c>
      <c r="M337" s="103"/>
      <c r="N337" s="93">
        <f ca="1">IFERROR(__xludf.DUMMYFUNCTION("IMPORTRANGE(""https://docs.google.com/spreadsheets/d/1Yj_ptqi66GCucihVvJfMjLAmec39IyEx_6qawtMGysU/edit?usp=sharing"",""สบก!DN43"")"),92100)</f>
        <v>92100</v>
      </c>
      <c r="O337" s="103">
        <f ca="1">IF(L337&gt;0,N337*100/L337,0)</f>
        <v>99.460043196544277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IFERROR(__xludf.DUMMYFUNCTION("IMPORTRANGE(""https://docs.google.com/spreadsheets/d/1XL5vhW3sbDhbH9Cz0tuDiY8C3ctxq1tqvaCgkFb8cCA/edit?usp=sharing"",""บึงกาฬ!I234"")"),0)</f>
        <v>0</v>
      </c>
      <c r="J339" s="197">
        <f ca="1">IFERROR(__xludf.DUMMYFUNCTION("IMPORTRANGE(""https://docs.google.com/spreadsheets/d/1XL5vhW3sbDhbH9Cz0tuDiY8C3ctxq1tqvaCgkFb8cCA/edit?usp=sharing"",""บึงกาฬ!J234"")"),352)</f>
        <v>352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IFERROR(__xludf.DUMMYFUNCTION("IMPORTRANGE(""https://docs.google.com/spreadsheets/d/1XL5vhW3sbDhbH9Cz0tuDiY8C3ctxq1tqvaCgkFb8cCA/edit?usp=sharing"",""บึงกาฬ!I235"")"),6000)</f>
        <v>6000</v>
      </c>
      <c r="J340" s="197">
        <f ca="1">IFERROR(__xludf.DUMMYFUNCTION("IMPORTRANGE(""https://docs.google.com/spreadsheets/d/1XL5vhW3sbDhbH9Cz0tuDiY8C3ctxq1tqvaCgkFb8cCA/edit?usp=sharing"",""บึงกาฬ!J235"")"),4052.08999999999)</f>
        <v>4052.0899999999901</v>
      </c>
      <c r="K340" s="350">
        <f t="shared" ca="1" si="103"/>
        <v>67.534833333333168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IFERROR(__xludf.DUMMYFUNCTION("IMPORTRANGE(""https://docs.google.com/spreadsheets/d/1XL5vhW3sbDhbH9Cz0tuDiY8C3ctxq1tqvaCgkFb8cCA/edit?usp=sharing"",""บึงกาฬ!I236"")"),640)</f>
        <v>640</v>
      </c>
      <c r="J341" s="197">
        <f ca="1">IFERROR(__xludf.DUMMYFUNCTION("IMPORTRANGE(""https://docs.google.com/spreadsheets/d/1XL5vhW3sbDhbH9Cz0tuDiY8C3ctxq1tqvaCgkFb8cCA/edit?usp=sharing"",""บึงกาฬ!J236"")"),160)</f>
        <v>160</v>
      </c>
      <c r="K341" s="350">
        <f t="shared" ca="1" si="103"/>
        <v>25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IFERROR(__xludf.DUMMYFUNCTION("IMPORTRANGE(""https://docs.google.com/spreadsheets/d/1XL5vhW3sbDhbH9Cz0tuDiY8C3ctxq1tqvaCgkFb8cCA/edit?usp=sharing"",""บึงกาฬ!I237"")"),0)</f>
        <v>0</v>
      </c>
      <c r="J342" s="197">
        <f ca="1">IFERROR(__xludf.DUMMYFUNCTION("IMPORTRANGE(""https://docs.google.com/spreadsheets/d/1XL5vhW3sbDhbH9Cz0tuDiY8C3ctxq1tqvaCgkFb8cCA/edit?usp=sharing"",""บึงกาฬ!J237"")"),2109.26)</f>
        <v>2109.2600000000002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IFERROR(__xludf.DUMMYFUNCTION("IMPORTRANGE(""https://docs.google.com/spreadsheets/d/1XL5vhW3sbDhbH9Cz0tuDiY8C3ctxq1tqvaCgkFb8cCA/edit?usp=sharing"",""บึงกาฬ!I238"")"),640)</f>
        <v>640</v>
      </c>
      <c r="J343" s="197">
        <f ca="1">IFERROR(__xludf.DUMMYFUNCTION("IMPORTRANGE(""https://docs.google.com/spreadsheets/d/1XL5vhW3sbDhbH9Cz0tuDiY8C3ctxq1tqvaCgkFb8cCA/edit?usp=sharing"",""บึงกาฬ!J238"")"),0)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IFERROR(__xludf.DUMMYFUNCTION("IMPORTRANGE(""https://docs.google.com/spreadsheets/d/1XL5vhW3sbDhbH9Cz0tuDiY8C3ctxq1tqvaCgkFb8cCA/edit?usp=sharing"",""บึงกาฬ!I239"")"),0)</f>
        <v>0</v>
      </c>
      <c r="J344" s="197">
        <f ca="1">IFERROR(__xludf.DUMMYFUNCTION("IMPORTRANGE(""https://docs.google.com/spreadsheets/d/1XL5vhW3sbDhbH9Cz0tuDiY8C3ctxq1tqvaCgkFb8cCA/edit?usp=sharing"",""บึงกาฬ!J239"")"),0)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IFERROR(__xludf.DUMMYFUNCTION("IMPORTRANGE(""https://docs.google.com/spreadsheets/d/1XL5vhW3sbDhbH9Cz0tuDiY8C3ctxq1tqvaCgkFb8cCA/edit?usp=sharing"",""บึงกาฬ!I240"")"),640)</f>
        <v>640</v>
      </c>
      <c r="J345" s="197">
        <f ca="1">IFERROR(__xludf.DUMMYFUNCTION("IMPORTRANGE(""https://docs.google.com/spreadsheets/d/1XL5vhW3sbDhbH9Cz0tuDiY8C3ctxq1tqvaCgkFb8cCA/edit?usp=sharing"",""บึงกาฬ!J240"")"),19)</f>
        <v>19</v>
      </c>
      <c r="K345" s="350">
        <f t="shared" ca="1" si="103"/>
        <v>2.96875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IFERROR(__xludf.DUMMYFUNCTION("IMPORTRANGE(""https://docs.google.com/spreadsheets/d/1XL5vhW3sbDhbH9Cz0tuDiY8C3ctxq1tqvaCgkFb8cCA/edit?usp=sharing"",""บึงกาฬ!I241"")"),0)</f>
        <v>0</v>
      </c>
      <c r="J346" s="197">
        <f ca="1">IFERROR(__xludf.DUMMYFUNCTION("IMPORTRANGE(""https://docs.google.com/spreadsheets/d/1XL5vhW3sbDhbH9Cz0tuDiY8C3ctxq1tqvaCgkFb8cCA/edit?usp=sharing"",""บึงกาฬ!J241"")"),348.8)</f>
        <v>348.8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IFERROR(__xludf.DUMMYFUNCTION("IMPORTRANGE(""https://docs.google.com/spreadsheets/d/1XL5vhW3sbDhbH9Cz0tuDiY8C3ctxq1tqvaCgkFb8cCA/edit?usp=sharing"",""บึงกาฬ!L242"")"),2783445)</f>
        <v>2783445</v>
      </c>
      <c r="M347" s="366"/>
      <c r="N347" s="366">
        <f ca="1">IFERROR(__xludf.DUMMYFUNCTION("IMPORTRANGE(""https://docs.google.com/spreadsheets/d/1XL5vhW3sbDhbH9Cz0tuDiY8C3ctxq1tqvaCgkFb8cCA/edit?usp=sharing"",""บึงกาฬ!M242"")"),314136)</f>
        <v>314136</v>
      </c>
      <c r="O347" s="366">
        <f ca="1">+IF(L347&gt;0,N347*100/L347,0)</f>
        <v>11.285870566869473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IFERROR(__xludf.DUMMYFUNCTION("IMPORTRANGE(""https://docs.google.com/spreadsheets/d/1XL5vhW3sbDhbH9Cz0tuDiY8C3ctxq1tqvaCgkFb8cCA/edit?usp=sharing"",""บึงกาฬ!I244"")"),150)</f>
        <v>150</v>
      </c>
      <c r="J349" s="379">
        <f ca="1">IFERROR(__xludf.DUMMYFUNCTION("IMPORTRANGE(""https://docs.google.com/spreadsheets/d/1XL5vhW3sbDhbH9Cz0tuDiY8C3ctxq1tqvaCgkFb8cCA/edit?usp=sharing"",""บึงกาฬ!J244"")"),0)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IFERROR(__xludf.DUMMYFUNCTION("IMPORTRANGE(""https://docs.google.com/spreadsheets/d/1XL5vhW3sbDhbH9Cz0tuDiY8C3ctxq1tqvaCgkFb8cCA/edit?usp=sharing"",""บึงกาฬ!L244"")"),452180)</f>
        <v>452180</v>
      </c>
      <c r="M349" s="381"/>
      <c r="N349" s="381">
        <f ca="1">IFERROR(__xludf.DUMMYFUNCTION("IMPORTRANGE(""https://docs.google.com/spreadsheets/d/1XL5vhW3sbDhbH9Cz0tuDiY8C3ctxq1tqvaCgkFb8cCA/edit?usp=sharing"",""บึงกาฬ!M244"")"),76539)</f>
        <v>76539</v>
      </c>
      <c r="O349" s="381">
        <f ca="1">+IF(L349&gt;0,N349*100/L349,0)</f>
        <v>16.926666371798841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IFERROR(__xludf.DUMMYFUNCTION("IMPORTRANGE(""https://docs.google.com/spreadsheets/d/1XL5vhW3sbDhbH9Cz0tuDiY8C3ctxq1tqvaCgkFb8cCA/edit?usp=sharing"",""บึงกาฬ!I245"")"),90)</f>
        <v>90</v>
      </c>
      <c r="J350" s="379">
        <f ca="1">IFERROR(__xludf.DUMMYFUNCTION("IMPORTRANGE(""https://docs.google.com/spreadsheets/d/1XL5vhW3sbDhbH9Cz0tuDiY8C3ctxq1tqvaCgkFb8cCA/edit?usp=sharing"",""บึงกาฬ!J245"")"),0)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IFERROR(__xludf.DUMMYFUNCTION("IMPORTRANGE(""https://docs.google.com/spreadsheets/d/1XL5vhW3sbDhbH9Cz0tuDiY8C3ctxq1tqvaCgkFb8cCA/edit?usp=sharing"",""บึงกาฬ!L246"")"),0)</f>
        <v>0</v>
      </c>
      <c r="M351" s="172"/>
      <c r="N351" s="172">
        <f ca="1">IFERROR(__xludf.DUMMYFUNCTION("IMPORTRANGE(""https://docs.google.com/spreadsheets/d/1XL5vhW3sbDhbH9Cz0tuDiY8C3ctxq1tqvaCgkFb8cCA/edit?usp=sharing"",""บึงกาฬ!M246"")"),0)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IFERROR(__xludf.DUMMYFUNCTION("IMPORTRANGE(""https://docs.google.com/spreadsheets/d/1XL5vhW3sbDhbH9Cz0tuDiY8C3ctxq1tqvaCgkFb8cCA/edit?usp=sharing"",""บึงกาฬ!L247"")"),452180)</f>
        <v>452180</v>
      </c>
      <c r="M352" s="173"/>
      <c r="N352" s="172">
        <f ca="1">IFERROR(__xludf.DUMMYFUNCTION("IMPORTRANGE(""https://docs.google.com/spreadsheets/d/1XL5vhW3sbDhbH9Cz0tuDiY8C3ctxq1tqvaCgkFb8cCA/edit?usp=sharing"",""บึงกาฬ!M247"")"),76539)</f>
        <v>76539</v>
      </c>
      <c r="O352" s="173">
        <f t="shared" ca="1" si="105"/>
        <v>16.926666371798841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IFERROR(__xludf.DUMMYFUNCTION("IMPORTRANGE(""https://docs.google.com/spreadsheets/d/1XL5vhW3sbDhbH9Cz0tuDiY8C3ctxq1tqvaCgkFb8cCA/edit?usp=sharing"",""บึงกาฬ!L248"")"),0)</f>
        <v>0</v>
      </c>
      <c r="M353" s="178"/>
      <c r="N353" s="178">
        <f ca="1">IFERROR(__xludf.DUMMYFUNCTION("IMPORTRANGE(""https://docs.google.com/spreadsheets/d/1XL5vhW3sbDhbH9Cz0tuDiY8C3ctxq1tqvaCgkFb8cCA/edit?usp=sharing"",""บึงกาฬ!M248"")"),0)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IFERROR(__xludf.DUMMYFUNCTION("IMPORTRANGE(""https://docs.google.com/spreadsheets/d/1XL5vhW3sbDhbH9Cz0tuDiY8C3ctxq1tqvaCgkFb8cCA/edit?usp=sharing"",""บึงกาฬ!L249"")"),452180)</f>
        <v>452180</v>
      </c>
      <c r="M354" s="178"/>
      <c r="N354" s="175">
        <f ca="1">IFERROR(__xludf.DUMMYFUNCTION("IMPORTRANGE(""https://docs.google.com/spreadsheets/d/1XL5vhW3sbDhbH9Cz0tuDiY8C3ctxq1tqvaCgkFb8cCA/edit?usp=sharing"",""บึงกาฬ!M249"")"),76539)</f>
        <v>76539</v>
      </c>
      <c r="O354" s="178">
        <f t="shared" ca="1" si="105"/>
        <v>16.926666371798841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IFERROR(__xludf.DUMMYFUNCTION("IMPORTRANGE(""https://docs.google.com/spreadsheets/d/1XL5vhW3sbDhbH9Cz0tuDiY8C3ctxq1tqvaCgkFb8cCA/edit?usp=sharing"",""บึงกาฬ!M250"")"),22930)</f>
        <v>22930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IFERROR(__xludf.DUMMYFUNCTION("IMPORTRANGE(""https://docs.google.com/spreadsheets/d/1XL5vhW3sbDhbH9Cz0tuDiY8C3ctxq1tqvaCgkFb8cCA/edit?usp=sharing"",""บึงกาฬ!M251"")"),0)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IFERROR(__xludf.DUMMYFUNCTION("IMPORTRANGE(""https://docs.google.com/spreadsheets/d/1XL5vhW3sbDhbH9Cz0tuDiY8C3ctxq1tqvaCgkFb8cCA/edit?usp=sharing"",""บึงกาฬ!M252"")"),35200)</f>
        <v>35200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IFERROR(__xludf.DUMMYFUNCTION("IMPORTRANGE(""https://docs.google.com/spreadsheets/d/1XL5vhW3sbDhbH9Cz0tuDiY8C3ctxq1tqvaCgkFb8cCA/edit?usp=sharing"",""บึงกาฬ!M253"")"),18409)</f>
        <v>18409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IFERROR(__xludf.DUMMYFUNCTION("IMPORTRANGE(""https://docs.google.com/spreadsheets/d/1XL5vhW3sbDhbH9Cz0tuDiY8C3ctxq1tqvaCgkFb8cCA/edit?usp=sharing"",""บึงกาฬ!J255"")"),0)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IFERROR(__xludf.DUMMYFUNCTION("IMPORTRANGE(""https://docs.google.com/spreadsheets/d/1XL5vhW3sbDhbH9Cz0tuDiY8C3ctxq1tqvaCgkFb8cCA/edit?usp=sharing"",""บึงกาฬ!J256"")"),1)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IFERROR(__xludf.DUMMYFUNCTION("IMPORTRANGE(""https://docs.google.com/spreadsheets/d/1XL5vhW3sbDhbH9Cz0tuDiY8C3ctxq1tqvaCgkFb8cCA/edit?usp=sharing"",""บึงกาฬ!J257"")"),1)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IFERROR(__xludf.DUMMYFUNCTION("IMPORTRANGE(""https://docs.google.com/spreadsheets/d/1XL5vhW3sbDhbH9Cz0tuDiY8C3ctxq1tqvaCgkFb8cCA/edit?usp=sharing"",""บึงกาฬ!J258"")"),1)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IFERROR(__xludf.DUMMYFUNCTION("IMPORTRANGE(""https://docs.google.com/spreadsheets/d/1XL5vhW3sbDhbH9Cz0tuDiY8C3ctxq1tqvaCgkFb8cCA/edit?usp=sharing"",""บึงกาฬ!J166"")"),0)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IFERROR(__xludf.DUMMYFUNCTION("IMPORTRANGE(""https://docs.google.com/spreadsheets/d/1XL5vhW3sbDhbH9Cz0tuDiY8C3ctxq1tqvaCgkFb8cCA/edit?usp=sharing"",""บึงกาฬ!J166"")"),0)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IFERROR(__xludf.DUMMYFUNCTION("IMPORTRANGE(""https://docs.google.com/spreadsheets/d/1XL5vhW3sbDhbH9Cz0tuDiY8C3ctxq1tqvaCgkFb8cCA/edit?usp=sharing"",""บึงกาฬ!J166"")"),0)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IFERROR(__xludf.DUMMYFUNCTION("IMPORTRANGE(""https://docs.google.com/spreadsheets/d/1XL5vhW3sbDhbH9Cz0tuDiY8C3ctxq1tqvaCgkFb8cCA/edit?usp=sharing"",""บึงกาฬ!J166"")"),0)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IFERROR(__xludf.DUMMYFUNCTION("IMPORTRANGE(""https://docs.google.com/spreadsheets/d/1XL5vhW3sbDhbH9Cz0tuDiY8C3ctxq1tqvaCgkFb8cCA/edit?usp=sharing"",""บึงกาฬ!I263"")"),90)</f>
        <v>90</v>
      </c>
      <c r="J368" s="197">
        <f ca="1">IFERROR(__xludf.DUMMYFUNCTION("IMPORTRANGE(""https://docs.google.com/spreadsheets/d/1XL5vhW3sbDhbH9Cz0tuDiY8C3ctxq1tqvaCgkFb8cCA/edit?usp=sharing"",""บึงกาฬ!J263"")"),0)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IFERROR(__xludf.DUMMYFUNCTION("IMPORTRANGE(""https://docs.google.com/spreadsheets/d/1XL5vhW3sbDhbH9Cz0tuDiY8C3ctxq1tqvaCgkFb8cCA/edit?usp=sharing"",""บึงกาฬ!I164"")"),0)</f>
        <v>0</v>
      </c>
      <c r="J369" s="213">
        <f ca="1">IFERROR(__xludf.DUMMYFUNCTION("IMPORTRANGE(""https://docs.google.com/spreadsheets/d/1XL5vhW3sbDhbH9Cz0tuDiY8C3ctxq1tqvaCgkFb8cCA/edit?usp=sharing"",""บึงกาฬ!J164"")"),0)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IFERROR(__xludf.DUMMYFUNCTION("IMPORTRANGE(""https://docs.google.com/spreadsheets/d/1XL5vhW3sbDhbH9Cz0tuDiY8C3ctxq1tqvaCgkFb8cCA/edit?usp=sharing"",""บึงกาฬ!I265"")"),90)</f>
        <v>90</v>
      </c>
      <c r="J370" s="213">
        <f ca="1">IFERROR(__xludf.DUMMYFUNCTION("IMPORTRANGE(""https://docs.google.com/spreadsheets/d/1XL5vhW3sbDhbH9Cz0tuDiY8C3ctxq1tqvaCgkFb8cCA/edit?usp=sharing"",""บึงกาฬ!J265"")"),34)</f>
        <v>34</v>
      </c>
      <c r="K370" s="171">
        <f t="shared" ca="1" si="106"/>
        <v>37.777777777777779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IFERROR(__xludf.DUMMYFUNCTION("IMPORTRANGE(""https://docs.google.com/spreadsheets/d/1XL5vhW3sbDhbH9Cz0tuDiY8C3ctxq1tqvaCgkFb8cCA/edit?usp=sharing"",""บึงกาฬ!I164"")"),0)</f>
        <v>0</v>
      </c>
      <c r="J371" s="198">
        <f ca="1">IFERROR(__xludf.DUMMYFUNCTION("IMPORTRANGE(""https://docs.google.com/spreadsheets/d/1XL5vhW3sbDhbH9Cz0tuDiY8C3ctxq1tqvaCgkFb8cCA/edit?usp=sharing"",""บึงกาฬ!J164"")"),0)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IFERROR(__xludf.DUMMYFUNCTION("IMPORTRANGE(""https://docs.google.com/spreadsheets/d/1XL5vhW3sbDhbH9Cz0tuDiY8C3ctxq1tqvaCgkFb8cCA/edit?usp=sharing"",""บึงกาฬ!I267"")"),90)</f>
        <v>90</v>
      </c>
      <c r="J372" s="198">
        <f ca="1">IFERROR(__xludf.DUMMYFUNCTION("IMPORTRANGE(""https://docs.google.com/spreadsheets/d/1XL5vhW3sbDhbH9Cz0tuDiY8C3ctxq1tqvaCgkFb8cCA/edit?usp=sharing"",""บึงกาฬ!J267"")"),0)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IFERROR(__xludf.DUMMYFUNCTION("IMPORTRANGE(""https://docs.google.com/spreadsheets/d/1XL5vhW3sbDhbH9Cz0tuDiY8C3ctxq1tqvaCgkFb8cCA/edit?usp=sharing"",""บึงกาฬ!I164"")"),0)</f>
        <v>0</v>
      </c>
      <c r="J373" s="213">
        <f ca="1">IFERROR(__xludf.DUMMYFUNCTION("IMPORTRANGE(""https://docs.google.com/spreadsheets/d/1XL5vhW3sbDhbH9Cz0tuDiY8C3ctxq1tqvaCgkFb8cCA/edit?usp=sharing"",""บึงกาฬ!J164"")"),0)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IFERROR(__xludf.DUMMYFUNCTION("IMPORTRANGE(""https://docs.google.com/spreadsheets/d/1XL5vhW3sbDhbH9Cz0tuDiY8C3ctxq1tqvaCgkFb8cCA/edit?usp=sharing"",""บึงกาฬ!I164"")"),0)</f>
        <v>0</v>
      </c>
      <c r="J374" s="197">
        <f ca="1">IFERROR(__xludf.DUMMYFUNCTION("IMPORTRANGE(""https://docs.google.com/spreadsheets/d/1XL5vhW3sbDhbH9Cz0tuDiY8C3ctxq1tqvaCgkFb8cCA/edit?usp=sharing"",""บึงกาฬ!J164"")"),0)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IFERROR(__xludf.DUMMYFUNCTION("IMPORTRANGE(""https://docs.google.com/spreadsheets/d/1XL5vhW3sbDhbH9Cz0tuDiY8C3ctxq1tqvaCgkFb8cCA/edit?usp=sharing"",""บึงกาฬ!I270"")"),150)</f>
        <v>150</v>
      </c>
      <c r="J375" s="197">
        <f ca="1">IFERROR(__xludf.DUMMYFUNCTION("IMPORTRANGE(""https://docs.google.com/spreadsheets/d/1XL5vhW3sbDhbH9Cz0tuDiY8C3ctxq1tqvaCgkFb8cCA/edit?usp=sharing"",""บึงกาฬ!J270"")"),0)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IFERROR(__xludf.DUMMYFUNCTION("IMPORTRANGE(""https://docs.google.com/spreadsheets/d/1XL5vhW3sbDhbH9Cz0tuDiY8C3ctxq1tqvaCgkFb8cCA/edit?usp=sharing"",""บึงกาฬ!I271"")"),90)</f>
        <v>90</v>
      </c>
      <c r="J376" s="198">
        <f ca="1">IFERROR(__xludf.DUMMYFUNCTION("IMPORTRANGE(""https://docs.google.com/spreadsheets/d/1XL5vhW3sbDhbH9Cz0tuDiY8C3ctxq1tqvaCgkFb8cCA/edit?usp=sharing"",""บึงกาฬ!J271"")"),0)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IFERROR(__xludf.DUMMYFUNCTION("IMPORTRANGE(""https://docs.google.com/spreadsheets/d/1XL5vhW3sbDhbH9Cz0tuDiY8C3ctxq1tqvaCgkFb8cCA/edit?usp=sharing"",""บึงกาฬ!I272"")"),60)</f>
        <v>60</v>
      </c>
      <c r="J377" s="213">
        <f ca="1">IFERROR(__xludf.DUMMYFUNCTION("IMPORTRANGE(""https://docs.google.com/spreadsheets/d/1XL5vhW3sbDhbH9Cz0tuDiY8C3ctxq1tqvaCgkFb8cCA/edit?usp=sharing"",""บึงกาฬ!J272"")"),0)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IFERROR(__xludf.DUMMYFUNCTION("IMPORTRANGE(""https://docs.google.com/spreadsheets/d/1XL5vhW3sbDhbH9Cz0tuDiY8C3ctxq1tqvaCgkFb8cCA/edit?usp=sharing"",""บึงกาฬ!J273"")"),0)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IFERROR(__xludf.DUMMYFUNCTION("IMPORTRANGE(""https://docs.google.com/spreadsheets/d/1XL5vhW3sbDhbH9Cz0tuDiY8C3ctxq1tqvaCgkFb8cCA/edit?usp=sharing"",""บึงกาฬ!J274"")"),0)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IFERROR(__xludf.DUMMYFUNCTION("IMPORTRANGE(""https://docs.google.com/spreadsheets/d/1XL5vhW3sbDhbH9Cz0tuDiY8C3ctxq1tqvaCgkFb8cCA/edit?usp=sharing"",""บึงกาฬ!I275"")"),1000)</f>
        <v>1000</v>
      </c>
      <c r="J380" s="379">
        <f ca="1">IFERROR(__xludf.DUMMYFUNCTION("IMPORTRANGE(""https://docs.google.com/spreadsheets/d/1XL5vhW3sbDhbH9Cz0tuDiY8C3ctxq1tqvaCgkFb8cCA/edit?usp=sharing"",""บึงกาฬ!J275"")"),0)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IFERROR(__xludf.DUMMYFUNCTION("IMPORTRANGE(""https://docs.google.com/spreadsheets/d/1XL5vhW3sbDhbH9Cz0tuDiY8C3ctxq1tqvaCgkFb8cCA/edit?usp=sharing"",""บึงกาฬ!L275"")"),1028520)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IFERROR(__xludf.DUMMYFUNCTION("IMPORTRANGE(""https://docs.google.com/spreadsheets/d/1XL5vhW3sbDhbH9Cz0tuDiY8C3ctxq1tqvaCgkFb8cCA/edit?usp=sharing"",""บึงกาฬ!M275"")"),106305)</f>
        <v>106305</v>
      </c>
      <c r="O380" s="381">
        <f ca="1">+IF(L380&gt;0,N380*100/L380,0)</f>
        <v>10.335725119589313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IFERROR(__xludf.DUMMYFUNCTION("IMPORTRANGE(""https://docs.google.com/spreadsheets/d/1XL5vhW3sbDhbH9Cz0tuDiY8C3ctxq1tqvaCgkFb8cCA/edit?usp=sharing"",""บึงกาฬ!I276"")"),100)</f>
        <v>100</v>
      </c>
      <c r="J381" s="379">
        <f ca="1">IFERROR(__xludf.DUMMYFUNCTION("IMPORTRANGE(""https://docs.google.com/spreadsheets/d/1XL5vhW3sbDhbH9Cz0tuDiY8C3ctxq1tqvaCgkFb8cCA/edit?usp=sharing"",""บึงกาฬ!J276"")"),100)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IFERROR(__xludf.DUMMYFUNCTION("IMPORTRANGE(""https://docs.google.com/spreadsheets/d/1XL5vhW3sbDhbH9Cz0tuDiY8C3ctxq1tqvaCgkFb8cCA/edit?usp=sharing"",""บึงกาฬ!L277"")"),0)</f>
        <v>0</v>
      </c>
      <c r="M382" s="172"/>
      <c r="N382" s="172">
        <f ca="1">IFERROR(__xludf.DUMMYFUNCTION("IMPORTRANGE(""https://docs.google.com/spreadsheets/d/1XL5vhW3sbDhbH9Cz0tuDiY8C3ctxq1tqvaCgkFb8cCA/edit?usp=sharing"",""บึงกาฬ!M277"")"),0)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IFERROR(__xludf.DUMMYFUNCTION("IMPORTRANGE(""https://docs.google.com/spreadsheets/d/1XL5vhW3sbDhbH9Cz0tuDiY8C3ctxq1tqvaCgkFb8cCA/edit?usp=sharing"",""บึงกาฬ!L278"")"),1028520)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IFERROR(__xludf.DUMMYFUNCTION("IMPORTRANGE(""https://docs.google.com/spreadsheets/d/1XL5vhW3sbDhbH9Cz0tuDiY8C3ctxq1tqvaCgkFb8cCA/edit?usp=sharing"",""บึงกาฬ!M278"")"),106305)</f>
        <v>106305</v>
      </c>
      <c r="O383" s="173">
        <f t="shared" ca="1" si="109"/>
        <v>10.335725119589313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IFERROR(__xludf.DUMMYFUNCTION("IMPORTRANGE(""https://docs.google.com/spreadsheets/d/1XL5vhW3sbDhbH9Cz0tuDiY8C3ctxq1tqvaCgkFb8cCA/edit?usp=sharing"",""บึงกาฬ!L279"")"),0)</f>
        <v>0</v>
      </c>
      <c r="M384" s="178"/>
      <c r="N384" s="178">
        <f ca="1">IFERROR(__xludf.DUMMYFUNCTION("IMPORTRANGE(""https://docs.google.com/spreadsheets/d/1XL5vhW3sbDhbH9Cz0tuDiY8C3ctxq1tqvaCgkFb8cCA/edit?usp=sharing"",""บึงกาฬ!M279"")"),0)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IFERROR(__xludf.DUMMYFUNCTION("IMPORTRANGE(""https://docs.google.com/spreadsheets/d/1XL5vhW3sbDhbH9Cz0tuDiY8C3ctxq1tqvaCgkFb8cCA/edit?usp=sharing"",""บึงกาฬ!L280"")"),1028520)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IFERROR(__xludf.DUMMYFUNCTION("IMPORTRANGE(""https://docs.google.com/spreadsheets/d/1XL5vhW3sbDhbH9Cz0tuDiY8C3ctxq1tqvaCgkFb8cCA/edit?usp=sharing"",""บึงกาฬ!M280"")"),106305)</f>
        <v>106305</v>
      </c>
      <c r="O385" s="178">
        <f t="shared" ca="1" si="109"/>
        <v>10.335725119589313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IFERROR(__xludf.DUMMYFUNCTION("IMPORTRANGE(""https://docs.google.com/spreadsheets/d/1XL5vhW3sbDhbH9Cz0tuDiY8C3ctxq1tqvaCgkFb8cCA/edit?usp=sharing"",""บึงกาฬ!M281"")"),55795)</f>
        <v>55795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IFERROR(__xludf.DUMMYFUNCTION("IMPORTRANGE(""https://docs.google.com/spreadsheets/d/1XL5vhW3sbDhbH9Cz0tuDiY8C3ctxq1tqvaCgkFb8cCA/edit?usp=sharing"",""บึงกาฬ!M282"")"),0)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IFERROR(__xludf.DUMMYFUNCTION("IMPORTRANGE(""https://docs.google.com/spreadsheets/d/1XL5vhW3sbDhbH9Cz0tuDiY8C3ctxq1tqvaCgkFb8cCA/edit?usp=sharing"",""บึงกาฬ!M283"")"),39000)</f>
        <v>39000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IFERROR(__xludf.DUMMYFUNCTION("IMPORTRANGE(""https://docs.google.com/spreadsheets/d/1XL5vhW3sbDhbH9Cz0tuDiY8C3ctxq1tqvaCgkFb8cCA/edit?usp=sharing"",""บึงกาฬ!M284"")"),11510)</f>
        <v>11510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IFERROR(__xludf.DUMMYFUNCTION("IMPORTRANGE(""https://docs.google.com/spreadsheets/d/1XL5vhW3sbDhbH9Cz0tuDiY8C3ctxq1tqvaCgkFb8cCA/edit?usp=sharing"",""บึงกาฬ!J286"")"),0)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IFERROR(__xludf.DUMMYFUNCTION("IMPORTRANGE(""https://docs.google.com/spreadsheets/d/1XL5vhW3sbDhbH9Cz0tuDiY8C3ctxq1tqvaCgkFb8cCA/edit?usp=sharing"",""บึงกาฬ!J287"")"),1)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IFERROR(__xludf.DUMMYFUNCTION("IMPORTRANGE(""https://docs.google.com/spreadsheets/d/1XL5vhW3sbDhbH9Cz0tuDiY8C3ctxq1tqvaCgkFb8cCA/edit?usp=sharing"",""บึงกาฬ!J288"")"),1)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IFERROR(__xludf.DUMMYFUNCTION("IMPORTRANGE(""https://docs.google.com/spreadsheets/d/1XL5vhW3sbDhbH9Cz0tuDiY8C3ctxq1tqvaCgkFb8cCA/edit?usp=sharing"",""บึงกาฬ!J289"")"),1)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IFERROR(__xludf.DUMMYFUNCTION("IMPORTRANGE(""https://docs.google.com/spreadsheets/d/1XL5vhW3sbDhbH9Cz0tuDiY8C3ctxq1tqvaCgkFb8cCA/edit?usp=sharing"",""บึงกาฬ!I291"")"),100)</f>
        <v>100</v>
      </c>
      <c r="J396" s="207">
        <f ca="1">IFERROR(__xludf.DUMMYFUNCTION("IMPORTRANGE(""https://docs.google.com/spreadsheets/d/1XL5vhW3sbDhbH9Cz0tuDiY8C3ctxq1tqvaCgkFb8cCA/edit?usp=sharing"",""บึงกาฬ!J291"")"),100)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IFERROR(__xludf.DUMMYFUNCTION("IMPORTRANGE(""https://docs.google.com/spreadsheets/d/1XL5vhW3sbDhbH9Cz0tuDiY8C3ctxq1tqvaCgkFb8cCA/edit?usp=sharing"",""บึงกาฬ!I292"")"),1000)</f>
        <v>1000</v>
      </c>
      <c r="J397" s="207">
        <f ca="1">IFERROR(__xludf.DUMMYFUNCTION("IMPORTRANGE(""https://docs.google.com/spreadsheets/d/1XL5vhW3sbDhbH9Cz0tuDiY8C3ctxq1tqvaCgkFb8cCA/edit?usp=sharing"",""บึงกาฬ!J292"")"),0)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IFERROR(__xludf.DUMMYFUNCTION("IMPORTRANGE(""https://docs.google.com/spreadsheets/d/1XL5vhW3sbDhbH9Cz0tuDiY8C3ctxq1tqvaCgkFb8cCA/edit?usp=sharing"",""บึงกาฬ!I293"")"),100)</f>
        <v>100</v>
      </c>
      <c r="J398" s="207">
        <f ca="1">IFERROR(__xludf.DUMMYFUNCTION("IMPORTRANGE(""https://docs.google.com/spreadsheets/d/1XL5vhW3sbDhbH9Cz0tuDiY8C3ctxq1tqvaCgkFb8cCA/edit?usp=sharing"",""บึงกาฬ!J293"")"),0)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IFERROR(__xludf.DUMMYFUNCTION("IMPORTRANGE(""https://docs.google.com/spreadsheets/d/1XL5vhW3sbDhbH9Cz0tuDiY8C3ctxq1tqvaCgkFb8cCA/edit?usp=sharing"",""บึงกาฬ!J294"")"),0)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IFERROR(__xludf.DUMMYFUNCTION("IMPORTRANGE(""https://docs.google.com/spreadsheets/d/1XL5vhW3sbDhbH9Cz0tuDiY8C3ctxq1tqvaCgkFb8cCA/edit?usp=sharing"",""บึงกาฬ!J295"")"),0)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IFERROR(__xludf.DUMMYFUNCTION("IMPORTRANGE(""https://docs.google.com/spreadsheets/d/1XL5vhW3sbDhbH9Cz0tuDiY8C3ctxq1tqvaCgkFb8cCA/edit?usp=sharing"",""บึงกาฬ!I296"")"),120)</f>
        <v>120</v>
      </c>
      <c r="J401" s="379">
        <f ca="1">IFERROR(__xludf.DUMMYFUNCTION("IMPORTRANGE(""https://docs.google.com/spreadsheets/d/1XL5vhW3sbDhbH9Cz0tuDiY8C3ctxq1tqvaCgkFb8cCA/edit?usp=sharing"",""บึงกาฬ!J296"")"),0)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IFERROR(__xludf.DUMMYFUNCTION("IMPORTRANGE(""https://docs.google.com/spreadsheets/d/1XL5vhW3sbDhbH9Cz0tuDiY8C3ctxq1tqvaCgkFb8cCA/edit?usp=sharing"",""บึงกาฬ!L296"")"),144560)</f>
        <v>144560</v>
      </c>
      <c r="M401" s="381"/>
      <c r="N401" s="381">
        <f ca="1">IFERROR(__xludf.DUMMYFUNCTION("IMPORTRANGE(""https://docs.google.com/spreadsheets/d/1XL5vhW3sbDhbH9Cz0tuDiY8C3ctxq1tqvaCgkFb8cCA/edit?usp=sharing"",""บึงกาฬ!M296"")"),0)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IFERROR(__xludf.DUMMYFUNCTION("IMPORTRANGE(""https://docs.google.com/spreadsheets/d/1XL5vhW3sbDhbH9Cz0tuDiY8C3ctxq1tqvaCgkFb8cCA/edit?usp=sharing"",""บึงกาฬ!I297"")"),40)</f>
        <v>40</v>
      </c>
      <c r="J402" s="379">
        <f ca="1">IFERROR(__xludf.DUMMYFUNCTION("IMPORTRANGE(""https://docs.google.com/spreadsheets/d/1XL5vhW3sbDhbH9Cz0tuDiY8C3ctxq1tqvaCgkFb8cCA/edit?usp=sharing"",""บึงกาฬ!J297"")"),0)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IFERROR(__xludf.DUMMYFUNCTION("IMPORTRANGE(""https://docs.google.com/spreadsheets/d/1XL5vhW3sbDhbH9Cz0tuDiY8C3ctxq1tqvaCgkFb8cCA/edit?usp=sharing"",""บึงกาฬ!L298"")"),0)</f>
        <v>0</v>
      </c>
      <c r="M403" s="172"/>
      <c r="N403" s="178">
        <f ca="1">IFERROR(__xludf.DUMMYFUNCTION("IMPORTRANGE(""https://docs.google.com/spreadsheets/d/1XL5vhW3sbDhbH9Cz0tuDiY8C3ctxq1tqvaCgkFb8cCA/edit?usp=sharing"",""บึงกาฬ!M298"")"),0)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IFERROR(__xludf.DUMMYFUNCTION("IMPORTRANGE(""https://docs.google.com/spreadsheets/d/1XL5vhW3sbDhbH9Cz0tuDiY8C3ctxq1tqvaCgkFb8cCA/edit?usp=sharing"",""บึงกาฬ!L299"")"),144560)</f>
        <v>144560</v>
      </c>
      <c r="M404" s="173"/>
      <c r="N404" s="178">
        <f ca="1">IFERROR(__xludf.DUMMYFUNCTION("IMPORTRANGE(""https://docs.google.com/spreadsheets/d/1XL5vhW3sbDhbH9Cz0tuDiY8C3ctxq1tqvaCgkFb8cCA/edit?usp=sharing"",""บึงกาฬ!M299"")"),0)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IFERROR(__xludf.DUMMYFUNCTION("IMPORTRANGE(""https://docs.google.com/spreadsheets/d/1XL5vhW3sbDhbH9Cz0tuDiY8C3ctxq1tqvaCgkFb8cCA/edit?usp=sharing"",""บึงกาฬ!L300"")"),0)</f>
        <v>0</v>
      </c>
      <c r="M405" s="178"/>
      <c r="N405" s="178">
        <f ca="1">IFERROR(__xludf.DUMMYFUNCTION("IMPORTRANGE(""https://docs.google.com/spreadsheets/d/1XL5vhW3sbDhbH9Cz0tuDiY8C3ctxq1tqvaCgkFb8cCA/edit?usp=sharing"",""บึงกาฬ!M300"")"),0)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IFERROR(__xludf.DUMMYFUNCTION("IMPORTRANGE(""https://docs.google.com/spreadsheets/d/1XL5vhW3sbDhbH9Cz0tuDiY8C3ctxq1tqvaCgkFb8cCA/edit?usp=sharing"",""บึงกาฬ!L301"")"),144560)</f>
        <v>144560</v>
      </c>
      <c r="M406" s="178"/>
      <c r="N406" s="178">
        <f ca="1">IFERROR(__xludf.DUMMYFUNCTION("IMPORTRANGE(""https://docs.google.com/spreadsheets/d/1XL5vhW3sbDhbH9Cz0tuDiY8C3ctxq1tqvaCgkFb8cCA/edit?usp=sharing"",""บึงกาฬ!M301"")"),0)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IFERROR(__xludf.DUMMYFUNCTION("IMPORTRANGE(""https://docs.google.com/spreadsheets/d/1XL5vhW3sbDhbH9Cz0tuDiY8C3ctxq1tqvaCgkFb8cCA/edit?usp=sharing"",""บึงกาฬ!M302"")"),0)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IFERROR(__xludf.DUMMYFUNCTION("IMPORTRANGE(""https://docs.google.com/spreadsheets/d/1XL5vhW3sbDhbH9Cz0tuDiY8C3ctxq1tqvaCgkFb8cCA/edit?usp=sharing"",""บึงกาฬ!M303"")"),0)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IFERROR(__xludf.DUMMYFUNCTION("IMPORTRANGE(""https://docs.google.com/spreadsheets/d/1XL5vhW3sbDhbH9Cz0tuDiY8C3ctxq1tqvaCgkFb8cCA/edit?usp=sharing"",""บึงกาฬ!M304"")"),0)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IFERROR(__xludf.DUMMYFUNCTION("IMPORTRANGE(""https://docs.google.com/spreadsheets/d/1XL5vhW3sbDhbH9Cz0tuDiY8C3ctxq1tqvaCgkFb8cCA/edit?usp=sharing"",""บึงกาฬ!M305"")"),0)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IFERROR(__xludf.DUMMYFUNCTION("IMPORTRANGE(""https://docs.google.com/spreadsheets/d/1XL5vhW3sbDhbH9Cz0tuDiY8C3ctxq1tqvaCgkFb8cCA/edit?usp=sharing"",""บึงกาฬ!J307"")"),0)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IFERROR(__xludf.DUMMYFUNCTION("IMPORTRANGE(""https://docs.google.com/spreadsheets/d/1XL5vhW3sbDhbH9Cz0tuDiY8C3ctxq1tqvaCgkFb8cCA/edit?usp=sharing"",""บึงกาฬ!J308"")"),1)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IFERROR(__xludf.DUMMYFUNCTION("IMPORTRANGE(""https://docs.google.com/spreadsheets/d/1XL5vhW3sbDhbH9Cz0tuDiY8C3ctxq1tqvaCgkFb8cCA/edit?usp=sharing"",""บึงกาฬ!J309"")"),1)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IFERROR(__xludf.DUMMYFUNCTION("IMPORTRANGE(""https://docs.google.com/spreadsheets/d/1XL5vhW3sbDhbH9Cz0tuDiY8C3ctxq1tqvaCgkFb8cCA/edit?usp=sharing"",""บึงกาฬ!J310"")"),0)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IFERROR(__xludf.DUMMYFUNCTION("IMPORTRANGE(""https://docs.google.com/spreadsheets/d/1XL5vhW3sbDhbH9Cz0tuDiY8C3ctxq1tqvaCgkFb8cCA/edit?usp=sharing"",""บึงกาฬ!I311"")"),40)</f>
        <v>40</v>
      </c>
      <c r="J416" s="210">
        <f ca="1">IFERROR(__xludf.DUMMYFUNCTION("IMPORTRANGE(""https://docs.google.com/spreadsheets/d/1XL5vhW3sbDhbH9Cz0tuDiY8C3ctxq1tqvaCgkFb8cCA/edit?usp=sharing"",""บึงกาฬ!J311"")"),0)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IFERROR(__xludf.DUMMYFUNCTION("IMPORTRANGE(""https://docs.google.com/spreadsheets/d/1XL5vhW3sbDhbH9Cz0tuDiY8C3ctxq1tqvaCgkFb8cCA/edit?usp=sharing"",""บึงกาฬ!I312"")"),10)</f>
        <v>10</v>
      </c>
      <c r="J417" s="400">
        <f ca="1">IFERROR(__xludf.DUMMYFUNCTION("IMPORTRANGE(""https://docs.google.com/spreadsheets/d/1XL5vhW3sbDhbH9Cz0tuDiY8C3ctxq1tqvaCgkFb8cCA/edit?usp=sharing"",""บึงกาฬ!J312"")"),0)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IFERROR(__xludf.DUMMYFUNCTION("IMPORTRANGE(""https://docs.google.com/spreadsheets/d/1XL5vhW3sbDhbH9Cz0tuDiY8C3ctxq1tqvaCgkFb8cCA/edit?usp=sharing"",""บึงกาฬ!I313"")"),30)</f>
        <v>30</v>
      </c>
      <c r="J418" s="401">
        <f ca="1">IFERROR(__xludf.DUMMYFUNCTION("IMPORTRANGE(""https://docs.google.com/spreadsheets/d/1XL5vhW3sbDhbH9Cz0tuDiY8C3ctxq1tqvaCgkFb8cCA/edit?usp=sharing"",""บึงกาฬ!J313"")"),0)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IFERROR(__xludf.DUMMYFUNCTION("IMPORTRANGE(""https://docs.google.com/spreadsheets/d/1XL5vhW3sbDhbH9Cz0tuDiY8C3ctxq1tqvaCgkFb8cCA/edit?usp=sharing"",""บึงกาฬ!I314"")"),10)</f>
        <v>10</v>
      </c>
      <c r="J419" s="402">
        <f ca="1">IFERROR(__xludf.DUMMYFUNCTION("IMPORTRANGE(""https://docs.google.com/spreadsheets/d/1XL5vhW3sbDhbH9Cz0tuDiY8C3ctxq1tqvaCgkFb8cCA/edit?usp=sharing"",""บึงกาฬ!J314"")"),0)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IFERROR(__xludf.DUMMYFUNCTION("IMPORTRANGE(""https://docs.google.com/spreadsheets/d/1XL5vhW3sbDhbH9Cz0tuDiY8C3ctxq1tqvaCgkFb8cCA/edit?usp=sharing"",""บึงกาฬ!I315"")"),10)</f>
        <v>10</v>
      </c>
      <c r="J420" s="402">
        <f ca="1">IFERROR(__xludf.DUMMYFUNCTION("IMPORTRANGE(""https://docs.google.com/spreadsheets/d/1XL5vhW3sbDhbH9Cz0tuDiY8C3ctxq1tqvaCgkFb8cCA/edit?usp=sharing"",""บึงกาฬ!J315"")"),0)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IFERROR(__xludf.DUMMYFUNCTION("IMPORTRANGE(""https://docs.google.com/spreadsheets/d/1XL5vhW3sbDhbH9Cz0tuDiY8C3ctxq1tqvaCgkFb8cCA/edit?usp=sharing"",""บึงกาฬ!I316"")"),20)</f>
        <v>20</v>
      </c>
      <c r="J421" s="400">
        <f ca="1">IFERROR(__xludf.DUMMYFUNCTION("IMPORTRANGE(""https://docs.google.com/spreadsheets/d/1XL5vhW3sbDhbH9Cz0tuDiY8C3ctxq1tqvaCgkFb8cCA/edit?usp=sharing"",""บึงกาฬ!J316"")"),0)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IFERROR(__xludf.DUMMYFUNCTION("IMPORTRANGE(""https://docs.google.com/spreadsheets/d/1XL5vhW3sbDhbH9Cz0tuDiY8C3ctxq1tqvaCgkFb8cCA/edit?usp=sharing"",""บึงกาฬ!I317"")"),60)</f>
        <v>60</v>
      </c>
      <c r="J422" s="401">
        <f ca="1">IFERROR(__xludf.DUMMYFUNCTION("IMPORTRANGE(""https://docs.google.com/spreadsheets/d/1XL5vhW3sbDhbH9Cz0tuDiY8C3ctxq1tqvaCgkFb8cCA/edit?usp=sharing"",""บึงกาฬ!J317"")"),0)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IFERROR(__xludf.DUMMYFUNCTION("IMPORTRANGE(""https://docs.google.com/spreadsheets/d/1XL5vhW3sbDhbH9Cz0tuDiY8C3ctxq1tqvaCgkFb8cCA/edit?usp=sharing"",""บึงกาฬ!I318"")"),20)</f>
        <v>20</v>
      </c>
      <c r="J423" s="402">
        <f ca="1">IFERROR(__xludf.DUMMYFUNCTION("IMPORTRANGE(""https://docs.google.com/spreadsheets/d/1XL5vhW3sbDhbH9Cz0tuDiY8C3ctxq1tqvaCgkFb8cCA/edit?usp=sharing"",""บึงกาฬ!J318"")"),0)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IFERROR(__xludf.DUMMYFUNCTION("IMPORTRANGE(""https://docs.google.com/spreadsheets/d/1XL5vhW3sbDhbH9Cz0tuDiY8C3ctxq1tqvaCgkFb8cCA/edit?usp=sharing"",""บึงกาฬ!I319"")"),20)</f>
        <v>20</v>
      </c>
      <c r="J424" s="402">
        <f ca="1">IFERROR(__xludf.DUMMYFUNCTION("IMPORTRANGE(""https://docs.google.com/spreadsheets/d/1XL5vhW3sbDhbH9Cz0tuDiY8C3ctxq1tqvaCgkFb8cCA/edit?usp=sharing"",""บึงกาฬ!J319"")"),0)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IFERROR(__xludf.DUMMYFUNCTION("IMPORTRANGE(""https://docs.google.com/spreadsheets/d/1XL5vhW3sbDhbH9Cz0tuDiY8C3ctxq1tqvaCgkFb8cCA/edit?usp=sharing"",""บึงกาฬ!I320"")"),20)</f>
        <v>20</v>
      </c>
      <c r="J425" s="402">
        <f ca="1">IFERROR(__xludf.DUMMYFUNCTION("IMPORTRANGE(""https://docs.google.com/spreadsheets/d/1XL5vhW3sbDhbH9Cz0tuDiY8C3ctxq1tqvaCgkFb8cCA/edit?usp=sharing"",""บึงกาฬ!J320"")"),0)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IFERROR(__xludf.DUMMYFUNCTION("IMPORTRANGE(""https://docs.google.com/spreadsheets/d/1XL5vhW3sbDhbH9Cz0tuDiY8C3ctxq1tqvaCgkFb8cCA/edit?usp=sharing"",""บึงกาฬ!I321"")"),10)</f>
        <v>10</v>
      </c>
      <c r="J426" s="400">
        <f ca="1">IFERROR(__xludf.DUMMYFUNCTION("IMPORTRANGE(""https://docs.google.com/spreadsheets/d/1XL5vhW3sbDhbH9Cz0tuDiY8C3ctxq1tqvaCgkFb8cCA/edit?usp=sharing"",""บึงกาฬ!J321"")"),0)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IFERROR(__xludf.DUMMYFUNCTION("IMPORTRANGE(""https://docs.google.com/spreadsheets/d/1XL5vhW3sbDhbH9Cz0tuDiY8C3ctxq1tqvaCgkFb8cCA/edit?usp=sharing"",""บึงกาฬ!I322"")"),30)</f>
        <v>30</v>
      </c>
      <c r="J427" s="401">
        <f ca="1">IFERROR(__xludf.DUMMYFUNCTION("IMPORTRANGE(""https://docs.google.com/spreadsheets/d/1XL5vhW3sbDhbH9Cz0tuDiY8C3ctxq1tqvaCgkFb8cCA/edit?usp=sharing"",""บึงกาฬ!J322"")"),0)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IFERROR(__xludf.DUMMYFUNCTION("IMPORTRANGE(""https://docs.google.com/spreadsheets/d/1XL5vhW3sbDhbH9Cz0tuDiY8C3ctxq1tqvaCgkFb8cCA/edit?usp=sharing"",""บึงกาฬ!I323"")"),10)</f>
        <v>10</v>
      </c>
      <c r="J428" s="402">
        <f ca="1">IFERROR(__xludf.DUMMYFUNCTION("IMPORTRANGE(""https://docs.google.com/spreadsheets/d/1XL5vhW3sbDhbH9Cz0tuDiY8C3ctxq1tqvaCgkFb8cCA/edit?usp=sharing"",""บึงกาฬ!J323"")"),0)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IFERROR(__xludf.DUMMYFUNCTION("IMPORTRANGE(""https://docs.google.com/spreadsheets/d/1XL5vhW3sbDhbH9Cz0tuDiY8C3ctxq1tqvaCgkFb8cCA/edit?usp=sharing"",""บึงกาฬ!I324"")"),10)</f>
        <v>10</v>
      </c>
      <c r="J429" s="402">
        <f ca="1">IFERROR(__xludf.DUMMYFUNCTION("IMPORTRANGE(""https://docs.google.com/spreadsheets/d/1XL5vhW3sbDhbH9Cz0tuDiY8C3ctxq1tqvaCgkFb8cCA/edit?usp=sharing"",""บึงกาฬ!J324"")"),0)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IFERROR(__xludf.DUMMYFUNCTION("IMPORTRANGE(""https://docs.google.com/spreadsheets/d/1XL5vhW3sbDhbH9Cz0tuDiY8C3ctxq1tqvaCgkFb8cCA/edit?usp=sharing"",""บึงกาฬ!I325"")"),30)</f>
        <v>30</v>
      </c>
      <c r="J430" s="400">
        <f ca="1">IFERROR(__xludf.DUMMYFUNCTION("IMPORTRANGE(""https://docs.google.com/spreadsheets/d/1XL5vhW3sbDhbH9Cz0tuDiY8C3ctxq1tqvaCgkFb8cCA/edit?usp=sharing"",""บึงกาฬ!J325"")"),0)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IFERROR(__xludf.DUMMYFUNCTION("IMPORTRANGE(""https://docs.google.com/spreadsheets/d/1XL5vhW3sbDhbH9Cz0tuDiY8C3ctxq1tqvaCgkFb8cCA/edit?usp=sharing"",""บึงกาฬ!I326"")"),10)</f>
        <v>10</v>
      </c>
      <c r="J431" s="402">
        <f ca="1">IFERROR(__xludf.DUMMYFUNCTION("IMPORTRANGE(""https://docs.google.com/spreadsheets/d/1XL5vhW3sbDhbH9Cz0tuDiY8C3ctxq1tqvaCgkFb8cCA/edit?usp=sharing"",""บึงกาฬ!J326"")"),0)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IFERROR(__xludf.DUMMYFUNCTION("IMPORTRANGE(""https://docs.google.com/spreadsheets/d/1XL5vhW3sbDhbH9Cz0tuDiY8C3ctxq1tqvaCgkFb8cCA/edit?usp=sharing"",""บึงกาฬ!I327"")"),20)</f>
        <v>20</v>
      </c>
      <c r="J432" s="402">
        <f ca="1">IFERROR(__xludf.DUMMYFUNCTION("IMPORTRANGE(""https://docs.google.com/spreadsheets/d/1XL5vhW3sbDhbH9Cz0tuDiY8C3ctxq1tqvaCgkFb8cCA/edit?usp=sharing"",""บึงกาฬ!J327"")"),0)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IFERROR(__xludf.DUMMYFUNCTION("IMPORTRANGE(""https://docs.google.com/spreadsheets/d/1XL5vhW3sbDhbH9Cz0tuDiY8C3ctxq1tqvaCgkFb8cCA/edit?usp=sharing"",""บึงกาฬ!J328"")"),0)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IFERROR(__xludf.DUMMYFUNCTION("IMPORTRANGE(""https://docs.google.com/spreadsheets/d/1XL5vhW3sbDhbH9Cz0tuDiY8C3ctxq1tqvaCgkFb8cCA/edit?usp=sharing"",""บึงกาฬ!J329"")"),0)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IFERROR(__xludf.DUMMYFUNCTION("IMPORTRANGE(""https://docs.google.com/spreadsheets/d/1XL5vhW3sbDhbH9Cz0tuDiY8C3ctxq1tqvaCgkFb8cCA/edit?usp=sharing"",""บึงกาฬ!I330"")"),25)</f>
        <v>25</v>
      </c>
      <c r="J435" s="418">
        <f ca="1">IFERROR(__xludf.DUMMYFUNCTION("IMPORTRANGE(""https://docs.google.com/spreadsheets/d/1XL5vhW3sbDhbH9Cz0tuDiY8C3ctxq1tqvaCgkFb8cCA/edit?usp=sharing"",""บึงกาฬ!J330"")"),0)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IFERROR(__xludf.DUMMYFUNCTION("IMPORTRANGE(""https://docs.google.com/spreadsheets/d/1XL5vhW3sbDhbH9Cz0tuDiY8C3ctxq1tqvaCgkFb8cCA/edit?usp=sharing"",""บึงกาฬ!L330"")"),105500)</f>
        <v>105500</v>
      </c>
      <c r="M435" s="420"/>
      <c r="N435" s="420">
        <f ca="1">IFERROR(__xludf.DUMMYFUNCTION("IMPORTRANGE(""https://docs.google.com/spreadsheets/d/1XL5vhW3sbDhbH9Cz0tuDiY8C3ctxq1tqvaCgkFb8cCA/edit?usp=sharing"",""บึงกาฬ!M330"")"),0)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IFERROR(__xludf.DUMMYFUNCTION("IMPORTRANGE(""https://docs.google.com/spreadsheets/d/1XL5vhW3sbDhbH9Cz0tuDiY8C3ctxq1tqvaCgkFb8cCA/edit?usp=sharing"",""บึงกาฬ!L331"")"),0)</f>
        <v>0</v>
      </c>
      <c r="M436" s="172"/>
      <c r="N436" s="178">
        <f ca="1">IFERROR(__xludf.DUMMYFUNCTION("IMPORTRANGE(""https://docs.google.com/spreadsheets/d/1XL5vhW3sbDhbH9Cz0tuDiY8C3ctxq1tqvaCgkFb8cCA/edit?usp=sharing"",""บึงกาฬ!M331"")"),0)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IFERROR(__xludf.DUMMYFUNCTION("IMPORTRANGE(""https://docs.google.com/spreadsheets/d/1XL5vhW3sbDhbH9Cz0tuDiY8C3ctxq1tqvaCgkFb8cCA/edit?usp=sharing"",""บึงกาฬ!L332"")"),105500)</f>
        <v>105500</v>
      </c>
      <c r="M437" s="173"/>
      <c r="N437" s="178">
        <f ca="1">IFERROR(__xludf.DUMMYFUNCTION("IMPORTRANGE(""https://docs.google.com/spreadsheets/d/1XL5vhW3sbDhbH9Cz0tuDiY8C3ctxq1tqvaCgkFb8cCA/edit?usp=sharing"",""บึงกาฬ!M332"")"),0)</f>
        <v>0</v>
      </c>
      <c r="O437" s="178">
        <f t="shared" ca="1" si="114"/>
        <v>0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IFERROR(__xludf.DUMMYFUNCTION("IMPORTRANGE(""https://docs.google.com/spreadsheets/d/1XL5vhW3sbDhbH9Cz0tuDiY8C3ctxq1tqvaCgkFb8cCA/edit?usp=sharing"",""บึงกาฬ!L333"")"),0)</f>
        <v>0</v>
      </c>
      <c r="M438" s="178"/>
      <c r="N438" s="178">
        <f ca="1">IFERROR(__xludf.DUMMYFUNCTION("IMPORTRANGE(""https://docs.google.com/spreadsheets/d/1XL5vhW3sbDhbH9Cz0tuDiY8C3ctxq1tqvaCgkFb8cCA/edit?usp=sharing"",""บึงกาฬ!M333"")"),0)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IFERROR(__xludf.DUMMYFUNCTION("IMPORTRANGE(""https://docs.google.com/spreadsheets/d/1XL5vhW3sbDhbH9Cz0tuDiY8C3ctxq1tqvaCgkFb8cCA/edit?usp=sharing"",""บึงกาฬ!L334"")"),105500)</f>
        <v>105500</v>
      </c>
      <c r="M439" s="178"/>
      <c r="N439" s="178">
        <f ca="1">IFERROR(__xludf.DUMMYFUNCTION("IMPORTRANGE(""https://docs.google.com/spreadsheets/d/1XL5vhW3sbDhbH9Cz0tuDiY8C3ctxq1tqvaCgkFb8cCA/edit?usp=sharing"",""บึงกาฬ!M334"")"),0)</f>
        <v>0</v>
      </c>
      <c r="O439" s="178">
        <f t="shared" ca="1" si="114"/>
        <v>0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IFERROR(__xludf.DUMMYFUNCTION("IMPORTRANGE(""https://docs.google.com/spreadsheets/d/1XL5vhW3sbDhbH9Cz0tuDiY8C3ctxq1tqvaCgkFb8cCA/edit?usp=sharing"",""บึงกาฬ!M335"")"),0)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IFERROR(__xludf.DUMMYFUNCTION("IMPORTRANGE(""https://docs.google.com/spreadsheets/d/1XL5vhW3sbDhbH9Cz0tuDiY8C3ctxq1tqvaCgkFb8cCA/edit?usp=sharing"",""บึงกาฬ!M336"")"),0)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IFERROR(__xludf.DUMMYFUNCTION("IMPORTRANGE(""https://docs.google.com/spreadsheets/d/1XL5vhW3sbDhbH9Cz0tuDiY8C3ctxq1tqvaCgkFb8cCA/edit?usp=sharing"",""บึงกาฬ!M337"")"),0)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IFERROR(__xludf.DUMMYFUNCTION("IMPORTRANGE(""https://docs.google.com/spreadsheets/d/1XL5vhW3sbDhbH9Cz0tuDiY8C3ctxq1tqvaCgkFb8cCA/edit?usp=sharing"",""บึงกาฬ!M338"")"),0)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IFERROR(__xludf.DUMMYFUNCTION("IMPORTRANGE(""https://docs.google.com/spreadsheets/d/1XL5vhW3sbDhbH9Cz0tuDiY8C3ctxq1tqvaCgkFb8cCA/edit?usp=sharing"",""บึงกาฬ!J340"")"),0)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IFERROR(__xludf.DUMMYFUNCTION("IMPORTRANGE(""https://docs.google.com/spreadsheets/d/1XL5vhW3sbDhbH9Cz0tuDiY8C3ctxq1tqvaCgkFb8cCA/edit?usp=sharing"",""บึงกาฬ!J341"")"),1)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IFERROR(__xludf.DUMMYFUNCTION("IMPORTRANGE(""https://docs.google.com/spreadsheets/d/1XL5vhW3sbDhbH9Cz0tuDiY8C3ctxq1tqvaCgkFb8cCA/edit?usp=sharing"",""บึงกาฬ!J342"")"),0)</f>
        <v>0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IFERROR(__xludf.DUMMYFUNCTION("IMPORTRANGE(""https://docs.google.com/spreadsheets/d/1XL5vhW3sbDhbH9Cz0tuDiY8C3ctxq1tqvaCgkFb8cCA/edit?usp=sharing"",""บึงกาฬ!J343"")"),0)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IFERROR(__xludf.DUMMYFUNCTION("IMPORTRANGE(""https://docs.google.com/spreadsheets/d/1XL5vhW3sbDhbH9Cz0tuDiY8C3ctxq1tqvaCgkFb8cCA/edit?usp=sharing"",""บึงกาฬ!I344"")"),25)</f>
        <v>25</v>
      </c>
      <c r="J449" s="210">
        <f ca="1">IFERROR(__xludf.DUMMYFUNCTION("IMPORTRANGE(""https://docs.google.com/spreadsheets/d/1XL5vhW3sbDhbH9Cz0tuDiY8C3ctxq1tqvaCgkFb8cCA/edit?usp=sharing"",""บึงกาฬ!J344"")"),0)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IFERROR(__xludf.DUMMYFUNCTION("IMPORTRANGE(""https://docs.google.com/spreadsheets/d/1XL5vhW3sbDhbH9Cz0tuDiY8C3ctxq1tqvaCgkFb8cCA/edit?usp=sharing"",""บึงกาฬ!I345"")"),25)</f>
        <v>25</v>
      </c>
      <c r="J450" s="198">
        <f ca="1">IFERROR(__xludf.DUMMYFUNCTION("IMPORTRANGE(""https://docs.google.com/spreadsheets/d/1XL5vhW3sbDhbH9Cz0tuDiY8C3ctxq1tqvaCgkFb8cCA/edit?usp=sharing"",""บึงกาฬ!J345"")"),0)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IFERROR(__xludf.DUMMYFUNCTION("IMPORTRANGE(""https://docs.google.com/spreadsheets/d/1XL5vhW3sbDhbH9Cz0tuDiY8C3ctxq1tqvaCgkFb8cCA/edit?usp=sharing"",""บึงกาฬ!I346"")"),0)</f>
        <v>0</v>
      </c>
      <c r="J451" s="197">
        <f ca="1">IFERROR(__xludf.DUMMYFUNCTION("IMPORTRANGE(""https://docs.google.com/spreadsheets/d/1XL5vhW3sbDhbH9Cz0tuDiY8C3ctxq1tqvaCgkFb8cCA/edit?usp=sharing"",""บึงกาฬ!J346"")"),0)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IFERROR(__xludf.DUMMYFUNCTION("IMPORTRANGE(""https://docs.google.com/spreadsheets/d/1XL5vhW3sbDhbH9Cz0tuDiY8C3ctxq1tqvaCgkFb8cCA/edit?usp=sharing"",""บึงกาฬ!I347"")"),0)</f>
        <v>0</v>
      </c>
      <c r="J452" s="197">
        <f ca="1">IFERROR(__xludf.DUMMYFUNCTION("IMPORTRANGE(""https://docs.google.com/spreadsheets/d/1XL5vhW3sbDhbH9Cz0tuDiY8C3ctxq1tqvaCgkFb8cCA/edit?usp=sharing"",""บึงกาฬ!J347"")"),0)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IFERROR(__xludf.DUMMYFUNCTION("IMPORTRANGE(""https://docs.google.com/spreadsheets/d/1XL5vhW3sbDhbH9Cz0tuDiY8C3ctxq1tqvaCgkFb8cCA/edit?usp=sharing"",""บึงกาฬ!J348"")"),0)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IFERROR(__xludf.DUMMYFUNCTION("IMPORTRANGE(""https://docs.google.com/spreadsheets/d/1XL5vhW3sbDhbH9Cz0tuDiY8C3ctxq1tqvaCgkFb8cCA/edit?usp=sharing"",""บึงกาฬ!J349"")"),0)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IFERROR(__xludf.DUMMYFUNCTION("IMPORTRANGE(""https://docs.google.com/spreadsheets/d/1XL5vhW3sbDhbH9Cz0tuDiY8C3ctxq1tqvaCgkFb8cCA/edit?usp=sharing"",""บึงกาฬ!I350"")"),37568)</f>
        <v>37568</v>
      </c>
      <c r="J455" s="379">
        <f ca="1">IFERROR(__xludf.DUMMYFUNCTION("IMPORTRANGE(""https://docs.google.com/spreadsheets/d/1XL5vhW3sbDhbH9Cz0tuDiY8C3ctxq1tqvaCgkFb8cCA/edit?usp=sharing"",""บึงกาฬ!J350"")"),0)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IFERROR(__xludf.DUMMYFUNCTION("IMPORTRANGE(""https://docs.google.com/spreadsheets/d/1XL5vhW3sbDhbH9Cz0tuDiY8C3ctxq1tqvaCgkFb8cCA/edit?usp=sharing"",""บึงกาฬ!L350"")"),381845)</f>
        <v>381845</v>
      </c>
      <c r="M455" s="381"/>
      <c r="N455" s="381">
        <f ca="1">IFERROR(__xludf.DUMMYFUNCTION("IMPORTRANGE(""https://docs.google.com/spreadsheets/d/1XL5vhW3sbDhbH9Cz0tuDiY8C3ctxq1tqvaCgkFb8cCA/edit?usp=sharing"",""บึงกาฬ!M350"")"),720)</f>
        <v>720</v>
      </c>
      <c r="O455" s="381">
        <f t="shared" ref="O455:O459" ca="1" si="116">+IF(L455&gt;0,N455*100/L455,0)</f>
        <v>0.18855818460370044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IFERROR(__xludf.DUMMYFUNCTION("IMPORTRANGE(""https://docs.google.com/spreadsheets/d/1XL5vhW3sbDhbH9Cz0tuDiY8C3ctxq1tqvaCgkFb8cCA/edit?usp=sharing"",""บึงกาฬ!L351"")"),0)</f>
        <v>0</v>
      </c>
      <c r="M456" s="172"/>
      <c r="N456" s="178">
        <f ca="1">IFERROR(__xludf.DUMMYFUNCTION("IMPORTRANGE(""https://docs.google.com/spreadsheets/d/1XL5vhW3sbDhbH9Cz0tuDiY8C3ctxq1tqvaCgkFb8cCA/edit?usp=sharing"",""บึงกาฬ!M351"")"),0)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IFERROR(__xludf.DUMMYFUNCTION("IMPORTRANGE(""https://docs.google.com/spreadsheets/d/1XL5vhW3sbDhbH9Cz0tuDiY8C3ctxq1tqvaCgkFb8cCA/edit?usp=sharing"",""บึงกาฬ!L352"")"),381845)</f>
        <v>381845</v>
      </c>
      <c r="M457" s="173"/>
      <c r="N457" s="178">
        <f ca="1">IFERROR(__xludf.DUMMYFUNCTION("IMPORTRANGE(""https://docs.google.com/spreadsheets/d/1XL5vhW3sbDhbH9Cz0tuDiY8C3ctxq1tqvaCgkFb8cCA/edit?usp=sharing"",""บึงกาฬ!M352"")"),720)</f>
        <v>720</v>
      </c>
      <c r="O457" s="178">
        <f t="shared" ca="1" si="116"/>
        <v>0.18855818460370044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IFERROR(__xludf.DUMMYFUNCTION("IMPORTRANGE(""https://docs.google.com/spreadsheets/d/1XL5vhW3sbDhbH9Cz0tuDiY8C3ctxq1tqvaCgkFb8cCA/edit?usp=sharing"",""บึงกาฬ!L353"")"),0)</f>
        <v>0</v>
      </c>
      <c r="M458" s="178"/>
      <c r="N458" s="178">
        <f ca="1">IFERROR(__xludf.DUMMYFUNCTION("IMPORTRANGE(""https://docs.google.com/spreadsheets/d/1XL5vhW3sbDhbH9Cz0tuDiY8C3ctxq1tqvaCgkFb8cCA/edit?usp=sharing"",""บึงกาฬ!M353"")"),0)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IFERROR(__xludf.DUMMYFUNCTION("IMPORTRANGE(""https://docs.google.com/spreadsheets/d/1XL5vhW3sbDhbH9Cz0tuDiY8C3ctxq1tqvaCgkFb8cCA/edit?usp=sharing"",""บึงกาฬ!L354"")"),381845)</f>
        <v>381845</v>
      </c>
      <c r="M459" s="178"/>
      <c r="N459" s="178">
        <f ca="1">IFERROR(__xludf.DUMMYFUNCTION("IMPORTRANGE(""https://docs.google.com/spreadsheets/d/1XL5vhW3sbDhbH9Cz0tuDiY8C3ctxq1tqvaCgkFb8cCA/edit?usp=sharing"",""บึงกาฬ!M354"")"),720)</f>
        <v>720</v>
      </c>
      <c r="O459" s="178">
        <f t="shared" ca="1" si="116"/>
        <v>0.18855818460370044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IFERROR(__xludf.DUMMYFUNCTION("IMPORTRANGE(""https://docs.google.com/spreadsheets/d/1XL5vhW3sbDhbH9Cz0tuDiY8C3ctxq1tqvaCgkFb8cCA/edit?usp=sharing"",""บึงกาฬ!M355"")"),0)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IFERROR(__xludf.DUMMYFUNCTION("IMPORTRANGE(""https://docs.google.com/spreadsheets/d/1XL5vhW3sbDhbH9Cz0tuDiY8C3ctxq1tqvaCgkFb8cCA/edit?usp=sharing"",""บึงกาฬ!M356"")"),0)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IFERROR(__xludf.DUMMYFUNCTION("IMPORTRANGE(""https://docs.google.com/spreadsheets/d/1XL5vhW3sbDhbH9Cz0tuDiY8C3ctxq1tqvaCgkFb8cCA/edit?usp=sharing"",""บึงกาฬ!M357"")"),0)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IFERROR(__xludf.DUMMYFUNCTION("IMPORTRANGE(""https://docs.google.com/spreadsheets/d/1XL5vhW3sbDhbH9Cz0tuDiY8C3ctxq1tqvaCgkFb8cCA/edit?usp=sharing"",""บึงกาฬ!M358"")"),720)</f>
        <v>720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IFERROR(__xludf.DUMMYFUNCTION("IMPORTRANGE(""https://docs.google.com/spreadsheets/d/1XL5vhW3sbDhbH9Cz0tuDiY8C3ctxq1tqvaCgkFb8cCA/edit?usp=sharing"",""บึงกาฬ!I359"")"),37568)</f>
        <v>37568</v>
      </c>
      <c r="J464" s="276">
        <f ca="1">IFERROR(__xludf.DUMMYFUNCTION("IMPORTRANGE(""https://docs.google.com/spreadsheets/d/1XL5vhW3sbDhbH9Cz0tuDiY8C3ctxq1tqvaCgkFb8cCA/edit?usp=sharing"",""บึงกาฬ!J359"")"),0)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IFERROR(__xludf.DUMMYFUNCTION("IMPORTRANGE(""https://docs.google.com/spreadsheets/d/1XL5vhW3sbDhbH9Cz0tuDiY8C3ctxq1tqvaCgkFb8cCA/edit?usp=sharing"",""บึงกาฬ!I360"")"),37568)</f>
        <v>37568</v>
      </c>
      <c r="J465" s="428">
        <f ca="1">IFERROR(__xludf.DUMMYFUNCTION("IMPORTRANGE(""https://docs.google.com/spreadsheets/d/1XL5vhW3sbDhbH9Cz0tuDiY8C3ctxq1tqvaCgkFb8cCA/edit?usp=sharing"",""บึงกาฬ!J360"")"),38012)</f>
        <v>38012</v>
      </c>
      <c r="K465" s="211">
        <f t="shared" ca="1" si="117"/>
        <v>101.18185689948892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IFERROR(__xludf.DUMMYFUNCTION("IMPORTRANGE(""https://docs.google.com/spreadsheets/d/1XL5vhW3sbDhbH9Cz0tuDiY8C3ctxq1tqvaCgkFb8cCA/edit?usp=sharing"",""บึงกาฬ!I361"")"),2619)</f>
        <v>2619</v>
      </c>
      <c r="J466" s="428">
        <f ca="1">IFERROR(__xludf.DUMMYFUNCTION("IMPORTRANGE(""https://docs.google.com/spreadsheets/d/1XL5vhW3sbDhbH9Cz0tuDiY8C3ctxq1tqvaCgkFb8cCA/edit?usp=sharing"",""บึงกาฬ!J361"")"),2558)</f>
        <v>2558</v>
      </c>
      <c r="K466" s="211">
        <f t="shared" ca="1" si="117"/>
        <v>97.670866743031695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IFERROR(__xludf.DUMMYFUNCTION("IMPORTRANGE(""https://docs.google.com/spreadsheets/d/1XL5vhW3sbDhbH9Cz0tuDiY8C3ctxq1tqvaCgkFb8cCA/edit?usp=sharing"",""บึงกาฬ!I362"")"),0)</f>
        <v>0</v>
      </c>
      <c r="J467" s="198">
        <f ca="1">IFERROR(__xludf.DUMMYFUNCTION("IMPORTRANGE(""https://docs.google.com/spreadsheets/d/1XL5vhW3sbDhbH9Cz0tuDiY8C3ctxq1tqvaCgkFb8cCA/edit?usp=sharing"",""บึงกาฬ!J362"")"),31898)</f>
        <v>31898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IFERROR(__xludf.DUMMYFUNCTION("IMPORTRANGE(""https://docs.google.com/spreadsheets/d/1XL5vhW3sbDhbH9Cz0tuDiY8C3ctxq1tqvaCgkFb8cCA/edit?usp=sharing"",""บึงกาฬ!I363"")"),0)</f>
        <v>0</v>
      </c>
      <c r="J468" s="198">
        <f ca="1">IFERROR(__xludf.DUMMYFUNCTION("IMPORTRANGE(""https://docs.google.com/spreadsheets/d/1XL5vhW3sbDhbH9Cz0tuDiY8C3ctxq1tqvaCgkFb8cCA/edit?usp=sharing"",""บึงกาฬ!J363"")"),2191)</f>
        <v>2191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IFERROR(__xludf.DUMMYFUNCTION("IMPORTRANGE(""https://docs.google.com/spreadsheets/d/1XL5vhW3sbDhbH9Cz0tuDiY8C3ctxq1tqvaCgkFb8cCA/edit?usp=sharing"",""บึงกาฬ!I364"")"),0)</f>
        <v>0</v>
      </c>
      <c r="J469" s="198">
        <f ca="1">IFERROR(__xludf.DUMMYFUNCTION("IMPORTRANGE(""https://docs.google.com/spreadsheets/d/1XL5vhW3sbDhbH9Cz0tuDiY8C3ctxq1tqvaCgkFb8cCA/edit?usp=sharing"",""บึงกาฬ!J364"")"),5941)</f>
        <v>5941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IFERROR(__xludf.DUMMYFUNCTION("IMPORTRANGE(""https://docs.google.com/spreadsheets/d/1XL5vhW3sbDhbH9Cz0tuDiY8C3ctxq1tqvaCgkFb8cCA/edit?usp=sharing"",""บึงกาฬ!I365"")"),0)</f>
        <v>0</v>
      </c>
      <c r="J470" s="198">
        <f ca="1">IFERROR(__xludf.DUMMYFUNCTION("IMPORTRANGE(""https://docs.google.com/spreadsheets/d/1XL5vhW3sbDhbH9Cz0tuDiY8C3ctxq1tqvaCgkFb8cCA/edit?usp=sharing"",""บึงกาฬ!J365"")"),357)</f>
        <v>357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IFERROR(__xludf.DUMMYFUNCTION("IMPORTRANGE(""https://docs.google.com/spreadsheets/d/1XL5vhW3sbDhbH9Cz0tuDiY8C3ctxq1tqvaCgkFb8cCA/edit?usp=sharing"",""บึงกาฬ!I366"")"),0)</f>
        <v>0</v>
      </c>
      <c r="J471" s="198">
        <f ca="1">IFERROR(__xludf.DUMMYFUNCTION("IMPORTRANGE(""https://docs.google.com/spreadsheets/d/1XL5vhW3sbDhbH9Cz0tuDiY8C3ctxq1tqvaCgkFb8cCA/edit?usp=sharing"",""บึงกาฬ!J366"")"),173)</f>
        <v>173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IFERROR(__xludf.DUMMYFUNCTION("IMPORTRANGE(""https://docs.google.com/spreadsheets/d/1XL5vhW3sbDhbH9Cz0tuDiY8C3ctxq1tqvaCgkFb8cCA/edit?usp=sharing"",""บึงกาฬ!I367"")"),0)</f>
        <v>0</v>
      </c>
      <c r="J472" s="198">
        <f ca="1">IFERROR(__xludf.DUMMYFUNCTION("IMPORTRANGE(""https://docs.google.com/spreadsheets/d/1XL5vhW3sbDhbH9Cz0tuDiY8C3ctxq1tqvaCgkFb8cCA/edit?usp=sharing"",""บึงกาฬ!J367"")"),10)</f>
        <v>10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IFERROR(__xludf.DUMMYFUNCTION("IMPORTRANGE(""https://docs.google.com/spreadsheets/d/1XL5vhW3sbDhbH9Cz0tuDiY8C3ctxq1tqvaCgkFb8cCA/edit?usp=sharing"",""บึงกาฬ!I368"")"),37568)</f>
        <v>37568</v>
      </c>
      <c r="J473" s="428">
        <f ca="1">IFERROR(__xludf.DUMMYFUNCTION("IMPORTRANGE(""https://docs.google.com/spreadsheets/d/1XL5vhW3sbDhbH9Cz0tuDiY8C3ctxq1tqvaCgkFb8cCA/edit?usp=sharing"",""บึงกาฬ!J368"")"),1277)</f>
        <v>1277</v>
      </c>
      <c r="K473" s="211">
        <f t="shared" ca="1" si="117"/>
        <v>3.3991695059625213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IFERROR(__xludf.DUMMYFUNCTION("IMPORTRANGE(""https://docs.google.com/spreadsheets/d/1XL5vhW3sbDhbH9Cz0tuDiY8C3ctxq1tqvaCgkFb8cCA/edit?usp=sharing"",""บึงกาฬ!I369"")"),2619)</f>
        <v>2619</v>
      </c>
      <c r="J474" s="428">
        <f ca="1">IFERROR(__xludf.DUMMYFUNCTION("IMPORTRANGE(""https://docs.google.com/spreadsheets/d/1XL5vhW3sbDhbH9Cz0tuDiY8C3ctxq1tqvaCgkFb8cCA/edit?usp=sharing"",""บึงกาฬ!J369"")"),19810)</f>
        <v>19810</v>
      </c>
      <c r="K474" s="171">
        <f t="shared" ca="1" si="117"/>
        <v>756.39557082856049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IFERROR(__xludf.DUMMYFUNCTION("IMPORTRANGE(""https://docs.google.com/spreadsheets/d/1XL5vhW3sbDhbH9Cz0tuDiY8C3ctxq1tqvaCgkFb8cCA/edit?usp=sharing"",""บึงกาฬ!I370"")"),0)</f>
        <v>0</v>
      </c>
      <c r="J475" s="198">
        <f ca="1">IFERROR(__xludf.DUMMYFUNCTION("IMPORTRANGE(""https://docs.google.com/spreadsheets/d/1XL5vhW3sbDhbH9Cz0tuDiY8C3ctxq1tqvaCgkFb8cCA/edit?usp=sharing"",""บึงกาฬ!J370"")"),1213)</f>
        <v>1213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IFERROR(__xludf.DUMMYFUNCTION("IMPORTRANGE(""https://docs.google.com/spreadsheets/d/1XL5vhW3sbDhbH9Cz0tuDiY8C3ctxq1tqvaCgkFb8cCA/edit?usp=sharing"",""บึงกาฬ!I371"")"),0)</f>
        <v>0</v>
      </c>
      <c r="J476" s="198">
        <f ca="1">IFERROR(__xludf.DUMMYFUNCTION("IMPORTRANGE(""https://docs.google.com/spreadsheets/d/1XL5vhW3sbDhbH9Cz0tuDiY8C3ctxq1tqvaCgkFb8cCA/edit?usp=sharing"",""บึงกาฬ!J371"")"),18891)</f>
        <v>18891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IFERROR(__xludf.DUMMYFUNCTION("IMPORTRANGE(""https://docs.google.com/spreadsheets/d/1XL5vhW3sbDhbH9Cz0tuDiY8C3ctxq1tqvaCgkFb8cCA/edit?usp=sharing"",""บึงกาฬ!I372"")"),0)</f>
        <v>0</v>
      </c>
      <c r="J477" s="198">
        <f ca="1">IFERROR(__xludf.DUMMYFUNCTION("IMPORTRANGE(""https://docs.google.com/spreadsheets/d/1XL5vhW3sbDhbH9Cz0tuDiY8C3ctxq1tqvaCgkFb8cCA/edit?usp=sharing"",""บึงกาฬ!J372"")"),38)</f>
        <v>38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IFERROR(__xludf.DUMMYFUNCTION("IMPORTRANGE(""https://docs.google.com/spreadsheets/d/1XL5vhW3sbDhbH9Cz0tuDiY8C3ctxq1tqvaCgkFb8cCA/edit?usp=sharing"",""บึงกาฬ!I373"")"),0)</f>
        <v>0</v>
      </c>
      <c r="J478" s="198">
        <f ca="1">IFERROR(__xludf.DUMMYFUNCTION("IMPORTRANGE(""https://docs.google.com/spreadsheets/d/1XL5vhW3sbDhbH9Cz0tuDiY8C3ctxq1tqvaCgkFb8cCA/edit?usp=sharing"",""บึงกาฬ!J373"")"),584)</f>
        <v>584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IFERROR(__xludf.DUMMYFUNCTION("IMPORTRANGE(""https://docs.google.com/spreadsheets/d/1XL5vhW3sbDhbH9Cz0tuDiY8C3ctxq1tqvaCgkFb8cCA/edit?usp=sharing"",""บึงกาฬ!I374"")"),0)</f>
        <v>0</v>
      </c>
      <c r="J479" s="198">
        <f ca="1">IFERROR(__xludf.DUMMYFUNCTION("IMPORTRANGE(""https://docs.google.com/spreadsheets/d/1XL5vhW3sbDhbH9Cz0tuDiY8C3ctxq1tqvaCgkFb8cCA/edit?usp=sharing"",""บึงกาฬ!J374"")"),26)</f>
        <v>26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IFERROR(__xludf.DUMMYFUNCTION("IMPORTRANGE(""https://docs.google.com/spreadsheets/d/1XL5vhW3sbDhbH9Cz0tuDiY8C3ctxq1tqvaCgkFb8cCA/edit?usp=sharing"",""บึงกาฬ!I375"")"),0)</f>
        <v>0</v>
      </c>
      <c r="J480" s="198">
        <f ca="1">IFERROR(__xludf.DUMMYFUNCTION("IMPORTRANGE(""https://docs.google.com/spreadsheets/d/1XL5vhW3sbDhbH9Cz0tuDiY8C3ctxq1tqvaCgkFb8cCA/edit?usp=sharing"",""บึงกาฬ!J375"")"),335)</f>
        <v>335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IFERROR(__xludf.DUMMYFUNCTION("IMPORTRANGE(""https://docs.google.com/spreadsheets/d/1XL5vhW3sbDhbH9Cz0tuDiY8C3ctxq1tqvaCgkFb8cCA/edit?usp=sharing"",""บึงกาฬ!I376"")"),37568)</f>
        <v>37568</v>
      </c>
      <c r="J481" s="428">
        <f ca="1">IFERROR(__xludf.DUMMYFUNCTION("IMPORTRANGE(""https://docs.google.com/spreadsheets/d/1XL5vhW3sbDhbH9Cz0tuDiY8C3ctxq1tqvaCgkFb8cCA/edit?usp=sharing"",""บึงกาฬ!J376"")"),0)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IFERROR(__xludf.DUMMYFUNCTION("IMPORTRANGE(""https://docs.google.com/spreadsheets/d/1XL5vhW3sbDhbH9Cz0tuDiY8C3ctxq1tqvaCgkFb8cCA/edit?usp=sharing"",""บึงกาฬ!I377"")"),2619)</f>
        <v>2619</v>
      </c>
      <c r="J482" s="428">
        <f ca="1">IFERROR(__xludf.DUMMYFUNCTION("IMPORTRANGE(""https://docs.google.com/spreadsheets/d/1XL5vhW3sbDhbH9Cz0tuDiY8C3ctxq1tqvaCgkFb8cCA/edit?usp=sharing"",""บึงกาฬ!J377"")"),0)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IFERROR(__xludf.DUMMYFUNCTION("IMPORTRANGE(""https://docs.google.com/spreadsheets/d/1XL5vhW3sbDhbH9Cz0tuDiY8C3ctxq1tqvaCgkFb8cCA/edit?usp=sharing"",""บึงกาฬ!I378"")"),0)</f>
        <v>0</v>
      </c>
      <c r="J483" s="198">
        <f ca="1">IFERROR(__xludf.DUMMYFUNCTION("IMPORTRANGE(""https://docs.google.com/spreadsheets/d/1XL5vhW3sbDhbH9Cz0tuDiY8C3ctxq1tqvaCgkFb8cCA/edit?usp=sharing"",""บึงกาฬ!J378"")"),0)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IFERROR(__xludf.DUMMYFUNCTION("IMPORTRANGE(""https://docs.google.com/spreadsheets/d/1XL5vhW3sbDhbH9Cz0tuDiY8C3ctxq1tqvaCgkFb8cCA/edit?usp=sharing"",""บึงกาฬ!I379"")"),0)</f>
        <v>0</v>
      </c>
      <c r="J484" s="198">
        <f ca="1">IFERROR(__xludf.DUMMYFUNCTION("IMPORTRANGE(""https://docs.google.com/spreadsheets/d/1XL5vhW3sbDhbH9Cz0tuDiY8C3ctxq1tqvaCgkFb8cCA/edit?usp=sharing"",""บึงกาฬ!J379"")"),0)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IFERROR(__xludf.DUMMYFUNCTION("IMPORTRANGE(""https://docs.google.com/spreadsheets/d/1XL5vhW3sbDhbH9Cz0tuDiY8C3ctxq1tqvaCgkFb8cCA/edit?usp=sharing"",""บึงกาฬ!I380"")"),0)</f>
        <v>0</v>
      </c>
      <c r="J485" s="198">
        <f ca="1">IFERROR(__xludf.DUMMYFUNCTION("IMPORTRANGE(""https://docs.google.com/spreadsheets/d/1XL5vhW3sbDhbH9Cz0tuDiY8C3ctxq1tqvaCgkFb8cCA/edit?usp=sharing"",""บึงกาฬ!J380"")"),0)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IFERROR(__xludf.DUMMYFUNCTION("IMPORTRANGE(""https://docs.google.com/spreadsheets/d/1XL5vhW3sbDhbH9Cz0tuDiY8C3ctxq1tqvaCgkFb8cCA/edit?usp=sharing"",""บึงกาฬ!I381"")"),0)</f>
        <v>0</v>
      </c>
      <c r="J486" s="198">
        <f ca="1">IFERROR(__xludf.DUMMYFUNCTION("IMPORTRANGE(""https://docs.google.com/spreadsheets/d/1XL5vhW3sbDhbH9Cz0tuDiY8C3ctxq1tqvaCgkFb8cCA/edit?usp=sharing"",""บึงกาฬ!J381"")"),0)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IFERROR(__xludf.DUMMYFUNCTION("IMPORTRANGE(""https://docs.google.com/spreadsheets/d/1XL5vhW3sbDhbH9Cz0tuDiY8C3ctxq1tqvaCgkFb8cCA/edit?usp=sharing"",""บึงกาฬ!I382"")"),0)</f>
        <v>0</v>
      </c>
      <c r="J487" s="428">
        <f ca="1">IFERROR(__xludf.DUMMYFUNCTION("IMPORTRANGE(""https://docs.google.com/spreadsheets/d/1XL5vhW3sbDhbH9Cz0tuDiY8C3ctxq1tqvaCgkFb8cCA/edit?usp=sharing"",""บึงกาฬ!J382"")"),0)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IFERROR(__xludf.DUMMYFUNCTION("IMPORTRANGE(""https://docs.google.com/spreadsheets/d/1XL5vhW3sbDhbH9Cz0tuDiY8C3ctxq1tqvaCgkFb8cCA/edit?usp=sharing"",""บึงกาฬ!I383"")"),0)</f>
        <v>0</v>
      </c>
      <c r="J488" s="428">
        <f ca="1">IFERROR(__xludf.DUMMYFUNCTION("IMPORTRANGE(""https://docs.google.com/spreadsheets/d/1XL5vhW3sbDhbH9Cz0tuDiY8C3ctxq1tqvaCgkFb8cCA/edit?usp=sharing"",""บึงกาฬ!J383"")"),0)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IFERROR(__xludf.DUMMYFUNCTION("IMPORTRANGE(""https://docs.google.com/spreadsheets/d/1XL5vhW3sbDhbH9Cz0tuDiY8C3ctxq1tqvaCgkFb8cCA/edit?usp=sharing"",""บึงกาฬ!I384"")"),0)</f>
        <v>0</v>
      </c>
      <c r="J489" s="198">
        <f ca="1">IFERROR(__xludf.DUMMYFUNCTION("IMPORTRANGE(""https://docs.google.com/spreadsheets/d/1XL5vhW3sbDhbH9Cz0tuDiY8C3ctxq1tqvaCgkFb8cCA/edit?usp=sharing"",""บึงกาฬ!J384"")"),0)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IFERROR(__xludf.DUMMYFUNCTION("IMPORTRANGE(""https://docs.google.com/spreadsheets/d/1XL5vhW3sbDhbH9Cz0tuDiY8C3ctxq1tqvaCgkFb8cCA/edit?usp=sharing"",""บึงกาฬ!I385"")"),0)</f>
        <v>0</v>
      </c>
      <c r="J490" s="198">
        <f ca="1">IFERROR(__xludf.DUMMYFUNCTION("IMPORTRANGE(""https://docs.google.com/spreadsheets/d/1XL5vhW3sbDhbH9Cz0tuDiY8C3ctxq1tqvaCgkFb8cCA/edit?usp=sharing"",""บึงกาฬ!J385"")"),0)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IFERROR(__xludf.DUMMYFUNCTION("IMPORTRANGE(""https://docs.google.com/spreadsheets/d/1XL5vhW3sbDhbH9Cz0tuDiY8C3ctxq1tqvaCgkFb8cCA/edit?usp=sharing"",""บึงกาฬ!I386"")"),0)</f>
        <v>0</v>
      </c>
      <c r="J491" s="198">
        <f ca="1">IFERROR(__xludf.DUMMYFUNCTION("IMPORTRANGE(""https://docs.google.com/spreadsheets/d/1XL5vhW3sbDhbH9Cz0tuDiY8C3ctxq1tqvaCgkFb8cCA/edit?usp=sharing"",""บึงกาฬ!J386"")"),0)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IFERROR(__xludf.DUMMYFUNCTION("IMPORTRANGE(""https://docs.google.com/spreadsheets/d/1XL5vhW3sbDhbH9Cz0tuDiY8C3ctxq1tqvaCgkFb8cCA/edit?usp=sharing"",""บึงกาฬ!I387"")"),0)</f>
        <v>0</v>
      </c>
      <c r="J492" s="198">
        <f ca="1">IFERROR(__xludf.DUMMYFUNCTION("IMPORTRANGE(""https://docs.google.com/spreadsheets/d/1XL5vhW3sbDhbH9Cz0tuDiY8C3ctxq1tqvaCgkFb8cCA/edit?usp=sharing"",""บึงกาฬ!J387"")"),0)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IFERROR(__xludf.DUMMYFUNCTION("IMPORTRANGE(""https://docs.google.com/spreadsheets/d/1XL5vhW3sbDhbH9Cz0tuDiY8C3ctxq1tqvaCgkFb8cCA/edit?usp=sharing"",""บึงกาฬ!I388"")"),0)</f>
        <v>0</v>
      </c>
      <c r="J493" s="198">
        <f ca="1">IFERROR(__xludf.DUMMYFUNCTION("IMPORTRANGE(""https://docs.google.com/spreadsheets/d/1XL5vhW3sbDhbH9Cz0tuDiY8C3ctxq1tqvaCgkFb8cCA/edit?usp=sharing"",""บึงกาฬ!J388"")"),0)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IFERROR(__xludf.DUMMYFUNCTION("IMPORTRANGE(""https://docs.google.com/spreadsheets/d/1XL5vhW3sbDhbH9Cz0tuDiY8C3ctxq1tqvaCgkFb8cCA/edit?usp=sharing"",""บึงกาฬ!I389"")"),0)</f>
        <v>0</v>
      </c>
      <c r="J494" s="444">
        <f ca="1">IFERROR(__xludf.DUMMYFUNCTION("IMPORTRANGE(""https://docs.google.com/spreadsheets/d/1XL5vhW3sbDhbH9Cz0tuDiY8C3ctxq1tqvaCgkFb8cCA/edit?usp=sharing"",""บึงกาฬ!J389"")"),0)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IFERROR(__xludf.DUMMYFUNCTION("IMPORTRANGE(""https://docs.google.com/spreadsheets/d/1XL5vhW3sbDhbH9Cz0tuDiY8C3ctxq1tqvaCgkFb8cCA/edit?usp=sharing"",""บึงกาฬ!I390"")"),0)</f>
        <v>0</v>
      </c>
      <c r="J495" s="444">
        <f ca="1">IFERROR(__xludf.DUMMYFUNCTION("IMPORTRANGE(""https://docs.google.com/spreadsheets/d/1XL5vhW3sbDhbH9Cz0tuDiY8C3ctxq1tqvaCgkFb8cCA/edit?usp=sharing"",""บึงกาฬ!J390"")"),0)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IFERROR(__xludf.DUMMYFUNCTION("IMPORTRANGE(""https://docs.google.com/spreadsheets/d/1XL5vhW3sbDhbH9Cz0tuDiY8C3ctxq1tqvaCgkFb8cCA/edit?usp=sharing"",""บึงกาฬ!I391"")"),0)</f>
        <v>0</v>
      </c>
      <c r="J496" s="444">
        <f ca="1">IFERROR(__xludf.DUMMYFUNCTION("IMPORTRANGE(""https://docs.google.com/spreadsheets/d/1XL5vhW3sbDhbH9Cz0tuDiY8C3ctxq1tqvaCgkFb8cCA/edit?usp=sharing"",""บึงกาฬ!J391"")"),0)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IFERROR(__xludf.DUMMYFUNCTION("IMPORTRANGE(""https://docs.google.com/spreadsheets/d/1XL5vhW3sbDhbH9Cz0tuDiY8C3ctxq1tqvaCgkFb8cCA/edit?usp=sharing"",""บึงกาฬ!I392"")"),7102)</f>
        <v>7102</v>
      </c>
      <c r="J497" s="451">
        <f ca="1">IFERROR(__xludf.DUMMYFUNCTION("IMPORTRANGE(""https://docs.google.com/spreadsheets/d/1XL5vhW3sbDhbH9Cz0tuDiY8C3ctxq1tqvaCgkFb8cCA/edit?usp=sharing"",""บึงกาฬ!J392"")"),2297)</f>
        <v>2297</v>
      </c>
      <c r="K497" s="452">
        <f t="shared" ca="1" si="117"/>
        <v>32.343001971275697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IFERROR(__xludf.DUMMYFUNCTION("IMPORTRANGE(""https://docs.google.com/spreadsheets/d/1XL5vhW3sbDhbH9Cz0tuDiY8C3ctxq1tqvaCgkFb8cCA/edit?usp=sharing"",""บึงกาฬ!I393"")"),7102)</f>
        <v>7102</v>
      </c>
      <c r="J498" s="428">
        <f ca="1">IFERROR(__xludf.DUMMYFUNCTION("IMPORTRANGE(""https://docs.google.com/spreadsheets/d/1XL5vhW3sbDhbH9Cz0tuDiY8C3ctxq1tqvaCgkFb8cCA/edit?usp=sharing"",""บึงกาฬ!J393"")"),2297)</f>
        <v>2297</v>
      </c>
      <c r="K498" s="171">
        <f t="shared" ca="1" si="117"/>
        <v>32.343001971275697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IFERROR(__xludf.DUMMYFUNCTION("IMPORTRANGE(""https://docs.google.com/spreadsheets/d/1XL5vhW3sbDhbH9Cz0tuDiY8C3ctxq1tqvaCgkFb8cCA/edit?usp=sharing"",""บึงกาฬ!I394"")"),504)</f>
        <v>504</v>
      </c>
      <c r="J499" s="428">
        <f ca="1">IFERROR(__xludf.DUMMYFUNCTION("IMPORTRANGE(""https://docs.google.com/spreadsheets/d/1XL5vhW3sbDhbH9Cz0tuDiY8C3ctxq1tqvaCgkFb8cCA/edit?usp=sharing"",""บึงกาฬ!J394"")"),166)</f>
        <v>166</v>
      </c>
      <c r="K499" s="211">
        <f t="shared" ca="1" si="117"/>
        <v>32.936507936507937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IFERROR(__xludf.DUMMYFUNCTION("IMPORTRANGE(""https://docs.google.com/spreadsheets/d/1XL5vhW3sbDhbH9Cz0tuDiY8C3ctxq1tqvaCgkFb8cCA/edit?usp=sharing"",""บึงกาฬ!I395"")"),0)</f>
        <v>0</v>
      </c>
      <c r="J500" s="170">
        <f ca="1">IFERROR(__xludf.DUMMYFUNCTION("IMPORTRANGE(""https://docs.google.com/spreadsheets/d/1XL5vhW3sbDhbH9Cz0tuDiY8C3ctxq1tqvaCgkFb8cCA/edit?usp=sharing"",""บึงกาฬ!J395"")"),2296)</f>
        <v>2296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IFERROR(__xludf.DUMMYFUNCTION("IMPORTRANGE(""https://docs.google.com/spreadsheets/d/1XL5vhW3sbDhbH9Cz0tuDiY8C3ctxq1tqvaCgkFb8cCA/edit?usp=sharing"",""บึงกาฬ!I396"")"),0)</f>
        <v>0</v>
      </c>
      <c r="J501" s="170">
        <f ca="1">IFERROR(__xludf.DUMMYFUNCTION("IMPORTRANGE(""https://docs.google.com/spreadsheets/d/1XL5vhW3sbDhbH9Cz0tuDiY8C3ctxq1tqvaCgkFb8cCA/edit?usp=sharing"",""บึงกาฬ!J396"")"),165)</f>
        <v>165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IFERROR(__xludf.DUMMYFUNCTION("IMPORTRANGE(""https://docs.google.com/spreadsheets/d/1XL5vhW3sbDhbH9Cz0tuDiY8C3ctxq1tqvaCgkFb8cCA/edit?usp=sharing"",""บึงกาฬ!I397"")"),0)</f>
        <v>0</v>
      </c>
      <c r="J502" s="198">
        <f ca="1">IFERROR(__xludf.DUMMYFUNCTION("IMPORTRANGE(""https://docs.google.com/spreadsheets/d/1XL5vhW3sbDhbH9Cz0tuDiY8C3ctxq1tqvaCgkFb8cCA/edit?usp=sharing"",""บึงกาฬ!J397"")"),2296)</f>
        <v>2296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IFERROR(__xludf.DUMMYFUNCTION("IMPORTRANGE(""https://docs.google.com/spreadsheets/d/1XL5vhW3sbDhbH9Cz0tuDiY8C3ctxq1tqvaCgkFb8cCA/edit?usp=sharing"",""บึงกาฬ!I398"")"),0)</f>
        <v>0</v>
      </c>
      <c r="J503" s="207">
        <f ca="1">IFERROR(__xludf.DUMMYFUNCTION("IMPORTRANGE(""https://docs.google.com/spreadsheets/d/1XL5vhW3sbDhbH9Cz0tuDiY8C3ctxq1tqvaCgkFb8cCA/edit?usp=sharing"",""บึงกาฬ!J398"")"),165)</f>
        <v>165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IFERROR(__xludf.DUMMYFUNCTION("IMPORTRANGE(""https://docs.google.com/spreadsheets/d/1XL5vhW3sbDhbH9Cz0tuDiY8C3ctxq1tqvaCgkFb8cCA/edit?usp=sharing"",""บึงกาฬ!I399"")"),0)</f>
        <v>0</v>
      </c>
      <c r="J504" s="198">
        <f ca="1">IFERROR(__xludf.DUMMYFUNCTION("IMPORTRANGE(""https://docs.google.com/spreadsheets/d/1XL5vhW3sbDhbH9Cz0tuDiY8C3ctxq1tqvaCgkFb8cCA/edit?usp=sharing"",""บึงกาฬ!J399"")"),0)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IFERROR(__xludf.DUMMYFUNCTION("IMPORTRANGE(""https://docs.google.com/spreadsheets/d/1XL5vhW3sbDhbH9Cz0tuDiY8C3ctxq1tqvaCgkFb8cCA/edit?usp=sharing"",""บึงกาฬ!I400"")"),0)</f>
        <v>0</v>
      </c>
      <c r="J505" s="207">
        <f ca="1">IFERROR(__xludf.DUMMYFUNCTION("IMPORTRANGE(""https://docs.google.com/spreadsheets/d/1XL5vhW3sbDhbH9Cz0tuDiY8C3ctxq1tqvaCgkFb8cCA/edit?usp=sharing"",""บึงกาฬ!J400"")"),0)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IFERROR(__xludf.DUMMYFUNCTION("IMPORTRANGE(""https://docs.google.com/spreadsheets/d/1XL5vhW3sbDhbH9Cz0tuDiY8C3ctxq1tqvaCgkFb8cCA/edit?usp=sharing"",""บึงกาฬ!I401"")"),0)</f>
        <v>0</v>
      </c>
      <c r="J506" s="198">
        <f ca="1">IFERROR(__xludf.DUMMYFUNCTION("IMPORTRANGE(""https://docs.google.com/spreadsheets/d/1XL5vhW3sbDhbH9Cz0tuDiY8C3ctxq1tqvaCgkFb8cCA/edit?usp=sharing"",""บึงกาฬ!J401"")"),0)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IFERROR(__xludf.DUMMYFUNCTION("IMPORTRANGE(""https://docs.google.com/spreadsheets/d/1XL5vhW3sbDhbH9Cz0tuDiY8C3ctxq1tqvaCgkFb8cCA/edit?usp=sharing"",""บึงกาฬ!I402"")"),0)</f>
        <v>0</v>
      </c>
      <c r="J507" s="207">
        <f ca="1">IFERROR(__xludf.DUMMYFUNCTION("IMPORTRANGE(""https://docs.google.com/spreadsheets/d/1XL5vhW3sbDhbH9Cz0tuDiY8C3ctxq1tqvaCgkFb8cCA/edit?usp=sharing"",""บึงกาฬ!J402"")"),0)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IFERROR(__xludf.DUMMYFUNCTION("IMPORTRANGE(""https://docs.google.com/spreadsheets/d/1XL5vhW3sbDhbH9Cz0tuDiY8C3ctxq1tqvaCgkFb8cCA/edit?usp=sharing"",""บึงกาฬ!I403"")"),0)</f>
        <v>0</v>
      </c>
      <c r="J508" s="170">
        <f ca="1">IFERROR(__xludf.DUMMYFUNCTION("IMPORTRANGE(""https://docs.google.com/spreadsheets/d/1XL5vhW3sbDhbH9Cz0tuDiY8C3ctxq1tqvaCgkFb8cCA/edit?usp=sharing"",""บึงกาฬ!J403"")"),1)</f>
        <v>1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IFERROR(__xludf.DUMMYFUNCTION("IMPORTRANGE(""https://docs.google.com/spreadsheets/d/1XL5vhW3sbDhbH9Cz0tuDiY8C3ctxq1tqvaCgkFb8cCA/edit?usp=sharing"",""บึงกาฬ!I404"")"),0)</f>
        <v>0</v>
      </c>
      <c r="J509" s="170">
        <f ca="1">IFERROR(__xludf.DUMMYFUNCTION("IMPORTRANGE(""https://docs.google.com/spreadsheets/d/1XL5vhW3sbDhbH9Cz0tuDiY8C3ctxq1tqvaCgkFb8cCA/edit?usp=sharing"",""บึงกาฬ!J404"")"),1)</f>
        <v>1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IFERROR(__xludf.DUMMYFUNCTION("IMPORTRANGE(""https://docs.google.com/spreadsheets/d/1XL5vhW3sbDhbH9Cz0tuDiY8C3ctxq1tqvaCgkFb8cCA/edit?usp=sharing"",""บึงกาฬ!I405"")"),0)</f>
        <v>0</v>
      </c>
      <c r="J510" s="207">
        <f ca="1">IFERROR(__xludf.DUMMYFUNCTION("IMPORTRANGE(""https://docs.google.com/spreadsheets/d/1XL5vhW3sbDhbH9Cz0tuDiY8C3ctxq1tqvaCgkFb8cCA/edit?usp=sharing"",""บึงกาฬ!J405"")"),1)</f>
        <v>1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IFERROR(__xludf.DUMMYFUNCTION("IMPORTRANGE(""https://docs.google.com/spreadsheets/d/1XL5vhW3sbDhbH9Cz0tuDiY8C3ctxq1tqvaCgkFb8cCA/edit?usp=sharing"",""บึงกาฬ!I406"")"),0)</f>
        <v>0</v>
      </c>
      <c r="J511" s="207">
        <f ca="1">IFERROR(__xludf.DUMMYFUNCTION("IMPORTRANGE(""https://docs.google.com/spreadsheets/d/1XL5vhW3sbDhbH9Cz0tuDiY8C3ctxq1tqvaCgkFb8cCA/edit?usp=sharing"",""บึงกาฬ!J406"")"),1)</f>
        <v>1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IFERROR(__xludf.DUMMYFUNCTION("IMPORTRANGE(""https://docs.google.com/spreadsheets/d/1XL5vhW3sbDhbH9Cz0tuDiY8C3ctxq1tqvaCgkFb8cCA/edit?usp=sharing"",""บึงกาฬ!I407"")"),0)</f>
        <v>0</v>
      </c>
      <c r="J512" s="207">
        <f ca="1">IFERROR(__xludf.DUMMYFUNCTION("IMPORTRANGE(""https://docs.google.com/spreadsheets/d/1XL5vhW3sbDhbH9Cz0tuDiY8C3ctxq1tqvaCgkFb8cCA/edit?usp=sharing"",""บึงกาฬ!J407"")"),0)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IFERROR(__xludf.DUMMYFUNCTION("IMPORTRANGE(""https://docs.google.com/spreadsheets/d/1XL5vhW3sbDhbH9Cz0tuDiY8C3ctxq1tqvaCgkFb8cCA/edit?usp=sharing"",""บึงกาฬ!I408"")"),0)</f>
        <v>0</v>
      </c>
      <c r="J513" s="207">
        <f ca="1">IFERROR(__xludf.DUMMYFUNCTION("IMPORTRANGE(""https://docs.google.com/spreadsheets/d/1XL5vhW3sbDhbH9Cz0tuDiY8C3ctxq1tqvaCgkFb8cCA/edit?usp=sharing"",""บึงกาฬ!J408"")"),0)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IFERROR(__xludf.DUMMYFUNCTION("IMPORTRANGE(""https://docs.google.com/spreadsheets/d/1XL5vhW3sbDhbH9Cz0tuDiY8C3ctxq1tqvaCgkFb8cCA/edit?usp=sharing"",""บึงกาฬ!I409"")"),0)</f>
        <v>0</v>
      </c>
      <c r="J514" s="207">
        <f ca="1">IFERROR(__xludf.DUMMYFUNCTION("IMPORTRANGE(""https://docs.google.com/spreadsheets/d/1XL5vhW3sbDhbH9Cz0tuDiY8C3ctxq1tqvaCgkFb8cCA/edit?usp=sharing"",""บึงกาฬ!J409"")"),0)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IFERROR(__xludf.DUMMYFUNCTION("IMPORTRANGE(""https://docs.google.com/spreadsheets/d/1XL5vhW3sbDhbH9Cz0tuDiY8C3ctxq1tqvaCgkFb8cCA/edit?usp=sharing"",""บึงกาฬ!I410"")"),0)</f>
        <v>0</v>
      </c>
      <c r="J515" s="207">
        <f ca="1">IFERROR(__xludf.DUMMYFUNCTION("IMPORTRANGE(""https://docs.google.com/spreadsheets/d/1XL5vhW3sbDhbH9Cz0tuDiY8C3ctxq1tqvaCgkFb8cCA/edit?usp=sharing"",""บึงกาฬ!J410"")"),0)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IFERROR(__xludf.DUMMYFUNCTION("IMPORTRANGE(""https://docs.google.com/spreadsheets/d/1XL5vhW3sbDhbH9Cz0tuDiY8C3ctxq1tqvaCgkFb8cCA/edit?usp=sharing"",""บึงกาฬ!I411"")"),0)</f>
        <v>0</v>
      </c>
      <c r="J516" s="276">
        <f ca="1">IFERROR(__xludf.DUMMYFUNCTION("IMPORTRANGE(""https://docs.google.com/spreadsheets/d/1XL5vhW3sbDhbH9Cz0tuDiY8C3ctxq1tqvaCgkFb8cCA/edit?usp=sharing"",""บึงกาฬ!J411"")"),0)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IFERROR(__xludf.DUMMYFUNCTION("IMPORTRANGE(""https://docs.google.com/spreadsheets/d/1XL5vhW3sbDhbH9Cz0tuDiY8C3ctxq1tqvaCgkFb8cCA/edit?usp=sharing"",""บึงกาฬ!I412"")"),0)</f>
        <v>0</v>
      </c>
      <c r="J517" s="292">
        <f ca="1">IFERROR(__xludf.DUMMYFUNCTION("IMPORTRANGE(""https://docs.google.com/spreadsheets/d/1XL5vhW3sbDhbH9Cz0tuDiY8C3ctxq1tqvaCgkFb8cCA/edit?usp=sharing"",""บึงกาฬ!J412"")"),0)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IFERROR(__xludf.DUMMYFUNCTION("IMPORTRANGE(""https://docs.google.com/spreadsheets/d/1XL5vhW3sbDhbH9Cz0tuDiY8C3ctxq1tqvaCgkFb8cCA/edit?usp=sharing"",""บึงกาฬ!I413"")"),0)</f>
        <v>0</v>
      </c>
      <c r="J518" s="292">
        <f ca="1">IFERROR(__xludf.DUMMYFUNCTION("IMPORTRANGE(""https://docs.google.com/spreadsheets/d/1XL5vhW3sbDhbH9Cz0tuDiY8C3ctxq1tqvaCgkFb8cCA/edit?usp=sharing"",""บึงกาฬ!J413"")"),0)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IFERROR(__xludf.DUMMYFUNCTION("IMPORTRANGE(""https://docs.google.com/spreadsheets/d/1XL5vhW3sbDhbH9Cz0tuDiY8C3ctxq1tqvaCgkFb8cCA/edit?usp=sharing"",""บึงกาฬ!I414"")"),0)</f>
        <v>0</v>
      </c>
      <c r="J519" s="197">
        <f ca="1">IFERROR(__xludf.DUMMYFUNCTION("IMPORTRANGE(""https://docs.google.com/spreadsheets/d/1XL5vhW3sbDhbH9Cz0tuDiY8C3ctxq1tqvaCgkFb8cCA/edit?usp=sharing"",""บึงกาฬ!J414"")"),0)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IFERROR(__xludf.DUMMYFUNCTION("IMPORTRANGE(""https://docs.google.com/spreadsheets/d/1XL5vhW3sbDhbH9Cz0tuDiY8C3ctxq1tqvaCgkFb8cCA/edit?usp=sharing"",""บึงกาฬ!I415"")"),0)</f>
        <v>0</v>
      </c>
      <c r="J520" s="197">
        <f ca="1">IFERROR(__xludf.DUMMYFUNCTION("IMPORTRANGE(""https://docs.google.com/spreadsheets/d/1XL5vhW3sbDhbH9Cz0tuDiY8C3ctxq1tqvaCgkFb8cCA/edit?usp=sharing"",""บึงกาฬ!J415"")"),0)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IFERROR(__xludf.DUMMYFUNCTION("IMPORTRANGE(""https://docs.google.com/spreadsheets/d/1XL5vhW3sbDhbH9Cz0tuDiY8C3ctxq1tqvaCgkFb8cCA/edit?usp=sharing"",""บึงกาฬ!I416"")"),0)</f>
        <v>0</v>
      </c>
      <c r="J521" s="197">
        <f ca="1">IFERROR(__xludf.DUMMYFUNCTION("IMPORTRANGE(""https://docs.google.com/spreadsheets/d/1XL5vhW3sbDhbH9Cz0tuDiY8C3ctxq1tqvaCgkFb8cCA/edit?usp=sharing"",""บึงกาฬ!J416"")"),0)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IFERROR(__xludf.DUMMYFUNCTION("IMPORTRANGE(""https://docs.google.com/spreadsheets/d/1XL5vhW3sbDhbH9Cz0tuDiY8C3ctxq1tqvaCgkFb8cCA/edit?usp=sharing"",""บึงกาฬ!I417"")"),0)</f>
        <v>0</v>
      </c>
      <c r="J522" s="197">
        <f ca="1">IFERROR(__xludf.DUMMYFUNCTION("IMPORTRANGE(""https://docs.google.com/spreadsheets/d/1XL5vhW3sbDhbH9Cz0tuDiY8C3ctxq1tqvaCgkFb8cCA/edit?usp=sharing"",""บึงกาฬ!J417"")"),0)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IFERROR(__xludf.DUMMYFUNCTION("IMPORTRANGE(""https://docs.google.com/spreadsheets/d/1XL5vhW3sbDhbH9Cz0tuDiY8C3ctxq1tqvaCgkFb8cCA/edit?usp=sharing"",""บึงกาฬ!I418"")"),0)</f>
        <v>0</v>
      </c>
      <c r="J523" s="197">
        <f ca="1">IFERROR(__xludf.DUMMYFUNCTION("IMPORTRANGE(""https://docs.google.com/spreadsheets/d/1XL5vhW3sbDhbH9Cz0tuDiY8C3ctxq1tqvaCgkFb8cCA/edit?usp=sharing"",""บึงกาฬ!J418"")"),0)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IFERROR(__xludf.DUMMYFUNCTION("IMPORTRANGE(""https://docs.google.com/spreadsheets/d/1XL5vhW3sbDhbH9Cz0tuDiY8C3ctxq1tqvaCgkFb8cCA/edit?usp=sharing"",""บึงกาฬ!I419"")"),0)</f>
        <v>0</v>
      </c>
      <c r="J524" s="197">
        <f ca="1">IFERROR(__xludf.DUMMYFUNCTION("IMPORTRANGE(""https://docs.google.com/spreadsheets/d/1XL5vhW3sbDhbH9Cz0tuDiY8C3ctxq1tqvaCgkFb8cCA/edit?usp=sharing"",""บึงกาฬ!J419"")"),0)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IFERROR(__xludf.DUMMYFUNCTION("IMPORTRANGE(""https://docs.google.com/spreadsheets/d/1XL5vhW3sbDhbH9Cz0tuDiY8C3ctxq1tqvaCgkFb8cCA/edit?usp=sharing"",""บึงกาฬ!I420"")"),0)</f>
        <v>0</v>
      </c>
      <c r="J525" s="292">
        <f ca="1">IFERROR(__xludf.DUMMYFUNCTION("IMPORTRANGE(""https://docs.google.com/spreadsheets/d/1XL5vhW3sbDhbH9Cz0tuDiY8C3ctxq1tqvaCgkFb8cCA/edit?usp=sharing"",""บึงกาฬ!J420"")"),0)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IFERROR(__xludf.DUMMYFUNCTION("IMPORTRANGE(""https://docs.google.com/spreadsheets/d/1XL5vhW3sbDhbH9Cz0tuDiY8C3ctxq1tqvaCgkFb8cCA/edit?usp=sharing"",""บึงกาฬ!I421"")"),0)</f>
        <v>0</v>
      </c>
      <c r="J526" s="292">
        <f ca="1">IFERROR(__xludf.DUMMYFUNCTION("IMPORTRANGE(""https://docs.google.com/spreadsheets/d/1XL5vhW3sbDhbH9Cz0tuDiY8C3ctxq1tqvaCgkFb8cCA/edit?usp=sharing"",""บึงกาฬ!J421"")"),0)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IFERROR(__xludf.DUMMYFUNCTION("IMPORTRANGE(""https://docs.google.com/spreadsheets/d/1XL5vhW3sbDhbH9Cz0tuDiY8C3ctxq1tqvaCgkFb8cCA/edit?usp=sharing"",""บึงกาฬ!I422"")"),0)</f>
        <v>0</v>
      </c>
      <c r="J527" s="207">
        <f ca="1">IFERROR(__xludf.DUMMYFUNCTION("IMPORTRANGE(""https://docs.google.com/spreadsheets/d/1XL5vhW3sbDhbH9Cz0tuDiY8C3ctxq1tqvaCgkFb8cCA/edit?usp=sharing"",""บึงกาฬ!J422"")"),0)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IFERROR(__xludf.DUMMYFUNCTION("IMPORTRANGE(""https://docs.google.com/spreadsheets/d/1XL5vhW3sbDhbH9Cz0tuDiY8C3ctxq1tqvaCgkFb8cCA/edit?usp=sharing"",""บึงกาฬ!I423"")"),0)</f>
        <v>0</v>
      </c>
      <c r="J528" s="207">
        <f ca="1">IFERROR(__xludf.DUMMYFUNCTION("IMPORTRANGE(""https://docs.google.com/spreadsheets/d/1XL5vhW3sbDhbH9Cz0tuDiY8C3ctxq1tqvaCgkFb8cCA/edit?usp=sharing"",""บึงกาฬ!J423"")"),0)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IFERROR(__xludf.DUMMYFUNCTION("IMPORTRANGE(""https://docs.google.com/spreadsheets/d/1XL5vhW3sbDhbH9Cz0tuDiY8C3ctxq1tqvaCgkFb8cCA/edit?usp=sharing"",""บึงกาฬ!I424"")"),0)</f>
        <v>0</v>
      </c>
      <c r="J529" s="207">
        <f ca="1">IFERROR(__xludf.DUMMYFUNCTION("IMPORTRANGE(""https://docs.google.com/spreadsheets/d/1XL5vhW3sbDhbH9Cz0tuDiY8C3ctxq1tqvaCgkFb8cCA/edit?usp=sharing"",""บึงกาฬ!J424"")"),0)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IFERROR(__xludf.DUMMYFUNCTION("IMPORTRANGE(""https://docs.google.com/spreadsheets/d/1XL5vhW3sbDhbH9Cz0tuDiY8C3ctxq1tqvaCgkFb8cCA/edit?usp=sharing"",""บึงกาฬ!I425"")"),0)</f>
        <v>0</v>
      </c>
      <c r="J530" s="207">
        <f ca="1">IFERROR(__xludf.DUMMYFUNCTION("IMPORTRANGE(""https://docs.google.com/spreadsheets/d/1XL5vhW3sbDhbH9Cz0tuDiY8C3ctxq1tqvaCgkFb8cCA/edit?usp=sharing"",""บึงกาฬ!J425"")"),0)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IFERROR(__xludf.DUMMYFUNCTION("IMPORTRANGE(""https://docs.google.com/spreadsheets/d/1XL5vhW3sbDhbH9Cz0tuDiY8C3ctxq1tqvaCgkFb8cCA/edit?usp=sharing"",""บึงกาฬ!I426"")"),0)</f>
        <v>0</v>
      </c>
      <c r="J531" s="207">
        <f ca="1">IFERROR(__xludf.DUMMYFUNCTION("IMPORTRANGE(""https://docs.google.com/spreadsheets/d/1XL5vhW3sbDhbH9Cz0tuDiY8C3ctxq1tqvaCgkFb8cCA/edit?usp=sharing"",""บึงกาฬ!J426"")"),0)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IFERROR(__xludf.DUMMYFUNCTION("IMPORTRANGE(""https://docs.google.com/spreadsheets/d/1XL5vhW3sbDhbH9Cz0tuDiY8C3ctxq1tqvaCgkFb8cCA/edit?usp=sharing"",""บึงกาฬ!I427"")"),0)</f>
        <v>0</v>
      </c>
      <c r="J532" s="474">
        <f ca="1">IFERROR(__xludf.DUMMYFUNCTION("IMPORTRANGE(""https://docs.google.com/spreadsheets/d/1XL5vhW3sbDhbH9Cz0tuDiY8C3ctxq1tqvaCgkFb8cCA/edit?usp=sharing"",""บึงกาฬ!J427"")"),0)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IFERROR(__xludf.DUMMYFUNCTION("IMPORTRANGE(""https://docs.google.com/spreadsheets/d/1XL5vhW3sbDhbH9Cz0tuDiY8C3ctxq1tqvaCgkFb8cCA/edit?usp=sharing"",""บึงกาฬ!I428"")"),30)</f>
        <v>30</v>
      </c>
      <c r="J533" s="418">
        <f ca="1">IFERROR(__xludf.DUMMYFUNCTION("IMPORTRANGE(""https://docs.google.com/spreadsheets/d/1XL5vhW3sbDhbH9Cz0tuDiY8C3ctxq1tqvaCgkFb8cCA/edit?usp=sharing"",""บึงกาฬ!J428"")"),30)</f>
        <v>30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IFERROR(__xludf.DUMMYFUNCTION("IMPORTRANGE(""https://docs.google.com/spreadsheets/d/1XL5vhW3sbDhbH9Cz0tuDiY8C3ctxq1tqvaCgkFb8cCA/edit?usp=sharing"",""บึงกาฬ!L428"")"),41140)</f>
        <v>41140</v>
      </c>
      <c r="M533" s="420"/>
      <c r="N533" s="420">
        <f ca="1">IFERROR(__xludf.DUMMYFUNCTION("IMPORTRANGE(""https://docs.google.com/spreadsheets/d/1XL5vhW3sbDhbH9Cz0tuDiY8C3ctxq1tqvaCgkFb8cCA/edit?usp=sharing"",""บึงกาฬ!M428"")"),34512)</f>
        <v>34512</v>
      </c>
      <c r="O533" s="420">
        <f t="shared" ref="O533:O537" ca="1" si="118">+IF(L533&gt;0,N533*100/L533,0)</f>
        <v>83.889158969372872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IFERROR(__xludf.DUMMYFUNCTION("IMPORTRANGE(""https://docs.google.com/spreadsheets/d/1XL5vhW3sbDhbH9Cz0tuDiY8C3ctxq1tqvaCgkFb8cCA/edit?usp=sharing"",""บึงกาฬ!L429"")"),0)</f>
        <v>0</v>
      </c>
      <c r="M534" s="172"/>
      <c r="N534" s="178">
        <f ca="1">IFERROR(__xludf.DUMMYFUNCTION("IMPORTRANGE(""https://docs.google.com/spreadsheets/d/1XL5vhW3sbDhbH9Cz0tuDiY8C3ctxq1tqvaCgkFb8cCA/edit?usp=sharing"",""บึงกาฬ!M429"")"),0)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IFERROR(__xludf.DUMMYFUNCTION("IMPORTRANGE(""https://docs.google.com/spreadsheets/d/1XL5vhW3sbDhbH9Cz0tuDiY8C3ctxq1tqvaCgkFb8cCA/edit?usp=sharing"",""บึงกาฬ!L430"")"),41140)</f>
        <v>41140</v>
      </c>
      <c r="M535" s="173"/>
      <c r="N535" s="178">
        <f ca="1">IFERROR(__xludf.DUMMYFUNCTION("IMPORTRANGE(""https://docs.google.com/spreadsheets/d/1XL5vhW3sbDhbH9Cz0tuDiY8C3ctxq1tqvaCgkFb8cCA/edit?usp=sharing"",""บึงกาฬ!M430"")"),34512)</f>
        <v>34512</v>
      </c>
      <c r="O535" s="178">
        <f t="shared" ca="1" si="118"/>
        <v>83.889158969372872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IFERROR(__xludf.DUMMYFUNCTION("IMPORTRANGE(""https://docs.google.com/spreadsheets/d/1XL5vhW3sbDhbH9Cz0tuDiY8C3ctxq1tqvaCgkFb8cCA/edit?usp=sharing"",""บึงกาฬ!L431"")"),0)</f>
        <v>0</v>
      </c>
      <c r="M536" s="178"/>
      <c r="N536" s="178">
        <f ca="1">IFERROR(__xludf.DUMMYFUNCTION("IMPORTRANGE(""https://docs.google.com/spreadsheets/d/1XL5vhW3sbDhbH9Cz0tuDiY8C3ctxq1tqvaCgkFb8cCA/edit?usp=sharing"",""บึงกาฬ!M431"")"),0)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IFERROR(__xludf.DUMMYFUNCTION("IMPORTRANGE(""https://docs.google.com/spreadsheets/d/1XL5vhW3sbDhbH9Cz0tuDiY8C3ctxq1tqvaCgkFb8cCA/edit?usp=sharing"",""บึงกาฬ!L432"")"),41140)</f>
        <v>41140</v>
      </c>
      <c r="M537" s="178"/>
      <c r="N537" s="178">
        <f ca="1">IFERROR(__xludf.DUMMYFUNCTION("IMPORTRANGE(""https://docs.google.com/spreadsheets/d/1XL5vhW3sbDhbH9Cz0tuDiY8C3ctxq1tqvaCgkFb8cCA/edit?usp=sharing"",""บึงกาฬ!M432"")"),34512)</f>
        <v>34512</v>
      </c>
      <c r="O537" s="178">
        <f t="shared" ca="1" si="118"/>
        <v>83.889158969372872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IFERROR(__xludf.DUMMYFUNCTION("IMPORTRANGE(""https://docs.google.com/spreadsheets/d/1XL5vhW3sbDhbH9Cz0tuDiY8C3ctxq1tqvaCgkFb8cCA/edit?usp=sharing"",""บึงกาฬ!M433"")"),34512)</f>
        <v>34512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IFERROR(__xludf.DUMMYFUNCTION("IMPORTRANGE(""https://docs.google.com/spreadsheets/d/1XL5vhW3sbDhbH9Cz0tuDiY8C3ctxq1tqvaCgkFb8cCA/edit?usp=sharing"",""บึงกาฬ!M434"")"),0)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IFERROR(__xludf.DUMMYFUNCTION("IMPORTRANGE(""https://docs.google.com/spreadsheets/d/1XL5vhW3sbDhbH9Cz0tuDiY8C3ctxq1tqvaCgkFb8cCA/edit?usp=sharing"",""บึงกาฬ!M435"")"),0)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IFERROR(__xludf.DUMMYFUNCTION("IMPORTRANGE(""https://docs.google.com/spreadsheets/d/1XL5vhW3sbDhbH9Cz0tuDiY8C3ctxq1tqvaCgkFb8cCA/edit?usp=sharing"",""บึงกาฬ!M436"")"),0)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IFERROR(__xludf.DUMMYFUNCTION("IMPORTRANGE(""https://docs.google.com/spreadsheets/d/1XL5vhW3sbDhbH9Cz0tuDiY8C3ctxq1tqvaCgkFb8cCA/edit?usp=sharing"",""บึงกาฬ!J438"")"),0)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IFERROR(__xludf.DUMMYFUNCTION("IMPORTRANGE(""https://docs.google.com/spreadsheets/d/1XL5vhW3sbDhbH9Cz0tuDiY8C3ctxq1tqvaCgkFb8cCA/edit?usp=sharing"",""บึงกาฬ!J439"")"),1)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IFERROR(__xludf.DUMMYFUNCTION("IMPORTRANGE(""https://docs.google.com/spreadsheets/d/1XL5vhW3sbDhbH9Cz0tuDiY8C3ctxq1tqvaCgkFb8cCA/edit?usp=sharing"",""บึงกาฬ!J440"")"),1)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IFERROR(__xludf.DUMMYFUNCTION("IMPORTRANGE(""https://docs.google.com/spreadsheets/d/1XL5vhW3sbDhbH9Cz0tuDiY8C3ctxq1tqvaCgkFb8cCA/edit?usp=sharing"",""บึงกาฬ!J441"")"),1)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IFERROR(__xludf.DUMMYFUNCTION("IMPORTRANGE(""https://docs.google.com/spreadsheets/d/1XL5vhW3sbDhbH9Cz0tuDiY8C3ctxq1tqvaCgkFb8cCA/edit?usp=sharing"",""บึงกาฬ!I442"")"),30)</f>
        <v>30</v>
      </c>
      <c r="J547" s="198">
        <f ca="1">IFERROR(__xludf.DUMMYFUNCTION("IMPORTRANGE(""https://docs.google.com/spreadsheets/d/1XL5vhW3sbDhbH9Cz0tuDiY8C3ctxq1tqvaCgkFb8cCA/edit?usp=sharing"",""บึงกาฬ!J442"")"),30)</f>
        <v>30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IFERROR(__xludf.DUMMYFUNCTION("IMPORTRANGE(""https://docs.google.com/spreadsheets/d/1XL5vhW3sbDhbH9Cz0tuDiY8C3ctxq1tqvaCgkFb8cCA/edit?usp=sharing"",""บึงกาฬ!J166"")"),0)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IFERROR(__xludf.DUMMYFUNCTION("IMPORTRANGE(""https://docs.google.com/spreadsheets/d/1XL5vhW3sbDhbH9Cz0tuDiY8C3ctxq1tqvaCgkFb8cCA/edit?usp=sharing"",""บึงกาฬ!J444"")"),0)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IFERROR(__xludf.DUMMYFUNCTION("IMPORTRANGE(""https://docs.google.com/spreadsheets/d/1XL5vhW3sbDhbH9Cz0tuDiY8C3ctxq1tqvaCgkFb8cCA/edit?usp=sharing"",""บึงกาฬ!J445"")"),0)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IFERROR(__xludf.DUMMYFUNCTION("IMPORTRANGE(""https://docs.google.com/spreadsheets/d/1XL5vhW3sbDhbH9Cz0tuDiY8C3ctxq1tqvaCgkFb8cCA/edit?usp=sharing"",""บึงกาฬ!I446"")"),5000)</f>
        <v>5000</v>
      </c>
      <c r="J551" s="418">
        <f ca="1">IFERROR(__xludf.DUMMYFUNCTION("IMPORTRANGE(""https://docs.google.com/spreadsheets/d/1XL5vhW3sbDhbH9Cz0tuDiY8C3ctxq1tqvaCgkFb8cCA/edit?usp=sharing"",""บึงกาฬ!J446"")"),0)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IFERROR(__xludf.DUMMYFUNCTION("IMPORTRANGE(""https://docs.google.com/spreadsheets/d/1XL5vhW3sbDhbH9Cz0tuDiY8C3ctxq1tqvaCgkFb8cCA/edit?usp=sharing"",""บึงกาฬ!L446"")"),320000)</f>
        <v>320000</v>
      </c>
      <c r="M551" s="420"/>
      <c r="N551" s="420">
        <f ca="1">IFERROR(__xludf.DUMMYFUNCTION("IMPORTRANGE(""https://docs.google.com/spreadsheets/d/1XL5vhW3sbDhbH9Cz0tuDiY8C3ctxq1tqvaCgkFb8cCA/edit?usp=sharing"",""บึงกาฬ!M446"")"),63060)</f>
        <v>63060</v>
      </c>
      <c r="O551" s="420">
        <f t="shared" ref="O551:O555" ca="1" si="120">+IF(L551&gt;0,N551*100/L551,0)</f>
        <v>19.706250000000001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IFERROR(__xludf.DUMMYFUNCTION("IMPORTRANGE(""https://docs.google.com/spreadsheets/d/1XL5vhW3sbDhbH9Cz0tuDiY8C3ctxq1tqvaCgkFb8cCA/edit?usp=sharing"",""บึงกาฬ!L447"")"),0)</f>
        <v>0</v>
      </c>
      <c r="M552" s="172"/>
      <c r="N552" s="178">
        <f ca="1">IFERROR(__xludf.DUMMYFUNCTION("IMPORTRANGE(""https://docs.google.com/spreadsheets/d/1XL5vhW3sbDhbH9Cz0tuDiY8C3ctxq1tqvaCgkFb8cCA/edit?usp=sharing"",""บึงกาฬ!M447"")"),0)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IFERROR(__xludf.DUMMYFUNCTION("IMPORTRANGE(""https://docs.google.com/spreadsheets/d/1XL5vhW3sbDhbH9Cz0tuDiY8C3ctxq1tqvaCgkFb8cCA/edit?usp=sharing"",""บึงกาฬ!L448"")"),320000)</f>
        <v>320000</v>
      </c>
      <c r="M553" s="173"/>
      <c r="N553" s="178">
        <f ca="1">IFERROR(__xludf.DUMMYFUNCTION("IMPORTRANGE(""https://docs.google.com/spreadsheets/d/1XL5vhW3sbDhbH9Cz0tuDiY8C3ctxq1tqvaCgkFb8cCA/edit?usp=sharing"",""บึงกาฬ!M448"")"),63060)</f>
        <v>63060</v>
      </c>
      <c r="O553" s="178">
        <f t="shared" ca="1" si="120"/>
        <v>19.706250000000001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IFERROR(__xludf.DUMMYFUNCTION("IMPORTRANGE(""https://docs.google.com/spreadsheets/d/1XL5vhW3sbDhbH9Cz0tuDiY8C3ctxq1tqvaCgkFb8cCA/edit?usp=sharing"",""บึงกาฬ!L449"")"),0)</f>
        <v>0</v>
      </c>
      <c r="M554" s="178"/>
      <c r="N554" s="178">
        <f ca="1">IFERROR(__xludf.DUMMYFUNCTION("IMPORTRANGE(""https://docs.google.com/spreadsheets/d/1XL5vhW3sbDhbH9Cz0tuDiY8C3ctxq1tqvaCgkFb8cCA/edit?usp=sharing"",""บึงกาฬ!M449"")"),0)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IFERROR(__xludf.DUMMYFUNCTION("IMPORTRANGE(""https://docs.google.com/spreadsheets/d/1XL5vhW3sbDhbH9Cz0tuDiY8C3ctxq1tqvaCgkFb8cCA/edit?usp=sharing"",""บึงกาฬ!L450"")"),320000)</f>
        <v>320000</v>
      </c>
      <c r="M555" s="178"/>
      <c r="N555" s="178">
        <f ca="1">IFERROR(__xludf.DUMMYFUNCTION("IMPORTRANGE(""https://docs.google.com/spreadsheets/d/1XL5vhW3sbDhbH9Cz0tuDiY8C3ctxq1tqvaCgkFb8cCA/edit?usp=sharing"",""บึงกาฬ!M450"")"),63060)</f>
        <v>63060</v>
      </c>
      <c r="O555" s="178">
        <f t="shared" ca="1" si="120"/>
        <v>19.706250000000001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IFERROR(__xludf.DUMMYFUNCTION("IMPORTRANGE(""https://docs.google.com/spreadsheets/d/1XL5vhW3sbDhbH9Cz0tuDiY8C3ctxq1tqvaCgkFb8cCA/edit?usp=sharing"",""บึงกาฬ!M451"")"),0)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IFERROR(__xludf.DUMMYFUNCTION("IMPORTRANGE(""https://docs.google.com/spreadsheets/d/1XL5vhW3sbDhbH9Cz0tuDiY8C3ctxq1tqvaCgkFb8cCA/edit?usp=sharing"",""บึงกาฬ!M452"")"),0)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IFERROR(__xludf.DUMMYFUNCTION("IMPORTRANGE(""https://docs.google.com/spreadsheets/d/1XL5vhW3sbDhbH9Cz0tuDiY8C3ctxq1tqvaCgkFb8cCA/edit?usp=sharing"",""บึงกาฬ!M453"")"),0)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IFERROR(__xludf.DUMMYFUNCTION("IMPORTRANGE(""https://docs.google.com/spreadsheets/d/1XL5vhW3sbDhbH9Cz0tuDiY8C3ctxq1tqvaCgkFb8cCA/edit?usp=sharing"",""บึงกาฬ!M454"")"),63060)</f>
        <v>63060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IFERROR(__xludf.DUMMYFUNCTION("IMPORTRANGE(""https://docs.google.com/spreadsheets/d/1XL5vhW3sbDhbH9Cz0tuDiY8C3ctxq1tqvaCgkFb8cCA/edit?usp=sharing"",""บึงกาฬ!I455"")"),5000)</f>
        <v>5000</v>
      </c>
      <c r="J560" s="170">
        <f ca="1">IFERROR(__xludf.DUMMYFUNCTION("IMPORTRANGE(""https://docs.google.com/spreadsheets/d/1XL5vhW3sbDhbH9Cz0tuDiY8C3ctxq1tqvaCgkFb8cCA/edit?usp=sharing"",""บึงกาฬ!J455"")"),0)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IFERROR(__xludf.DUMMYFUNCTION("IMPORTRANGE(""https://docs.google.com/spreadsheets/d/1XL5vhW3sbDhbH9Cz0tuDiY8C3ctxq1tqvaCgkFb8cCA/edit?usp=sharing"",""บึงกาฬ!I456"")"),0)</f>
        <v>0</v>
      </c>
      <c r="J561" s="213">
        <f ca="1">IFERROR(__xludf.DUMMYFUNCTION("IMPORTRANGE(""https://docs.google.com/spreadsheets/d/1XL5vhW3sbDhbH9Cz0tuDiY8C3ctxq1tqvaCgkFb8cCA/edit?usp=sharing"",""บึงกาฬ!J456"")"),0)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IFERROR(__xludf.DUMMYFUNCTION("IMPORTRANGE(""https://docs.google.com/spreadsheets/d/1XL5vhW3sbDhbH9Cz0tuDiY8C3ctxq1tqvaCgkFb8cCA/edit?usp=sharing"",""บึงกาฬ!J457"")"),"")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IFERROR(__xludf.DUMMYFUNCTION("IMPORTRANGE(""https://docs.google.com/spreadsheets/d/1XL5vhW3sbDhbH9Cz0tuDiY8C3ctxq1tqvaCgkFb8cCA/edit?usp=sharing"",""บึงกาฬ!J458"")"),"")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IFERROR(__xludf.DUMMYFUNCTION("IMPORTRANGE(""https://docs.google.com/spreadsheets/d/1XL5vhW3sbDhbH9Cz0tuDiY8C3ctxq1tqvaCgkFb8cCA/edit?usp=sharing"",""บึงกาฬ!I459"")"),3500)</f>
        <v>3500</v>
      </c>
      <c r="J564" s="379">
        <f ca="1">IFERROR(__xludf.DUMMYFUNCTION("IMPORTRANGE(""https://docs.google.com/spreadsheets/d/1XL5vhW3sbDhbH9Cz0tuDiY8C3ctxq1tqvaCgkFb8cCA/edit?usp=sharing"",""บึงกาฬ!J459"")"),1938)</f>
        <v>1938</v>
      </c>
      <c r="K564" s="380">
        <f t="shared" ca="1" si="121"/>
        <v>55.371428571428574</v>
      </c>
      <c r="L564" s="381">
        <f ca="1">IFERROR(__xludf.DUMMYFUNCTION("IMPORTRANGE(""https://docs.google.com/spreadsheets/d/1XL5vhW3sbDhbH9Cz0tuDiY8C3ctxq1tqvaCgkFb8cCA/edit?usp=sharing"",""บึงกาฬ!L459"")"),160000)</f>
        <v>160000</v>
      </c>
      <c r="M564" s="381"/>
      <c r="N564" s="381">
        <f ca="1">IFERROR(__xludf.DUMMYFUNCTION("IMPORTRANGE(""https://docs.google.com/spreadsheets/d/1XL5vhW3sbDhbH9Cz0tuDiY8C3ctxq1tqvaCgkFb8cCA/edit?usp=sharing"",""บึงกาฬ!M459"")"),33000)</f>
        <v>33000</v>
      </c>
      <c r="O564" s="381">
        <f t="shared" ref="O564:O568" ca="1" si="122">+IF(L564&gt;0,N564*100/L564,0)</f>
        <v>20.625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IFERROR(__xludf.DUMMYFUNCTION("IMPORTRANGE(""https://docs.google.com/spreadsheets/d/1XL5vhW3sbDhbH9Cz0tuDiY8C3ctxq1tqvaCgkFb8cCA/edit?usp=sharing"",""บึงกาฬ!L460"")"),0)</f>
        <v>0</v>
      </c>
      <c r="M565" s="172"/>
      <c r="N565" s="178">
        <f ca="1">IFERROR(__xludf.DUMMYFUNCTION("IMPORTRANGE(""https://docs.google.com/spreadsheets/d/1XL5vhW3sbDhbH9Cz0tuDiY8C3ctxq1tqvaCgkFb8cCA/edit?usp=sharing"",""บึงกาฬ!M460"")"),0)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IFERROR(__xludf.DUMMYFUNCTION("IMPORTRANGE(""https://docs.google.com/spreadsheets/d/1XL5vhW3sbDhbH9Cz0tuDiY8C3ctxq1tqvaCgkFb8cCA/edit?usp=sharing"",""บึงกาฬ!L461"")"),160000)</f>
        <v>160000</v>
      </c>
      <c r="M566" s="173"/>
      <c r="N566" s="178">
        <f ca="1">IFERROR(__xludf.DUMMYFUNCTION("IMPORTRANGE(""https://docs.google.com/spreadsheets/d/1XL5vhW3sbDhbH9Cz0tuDiY8C3ctxq1tqvaCgkFb8cCA/edit?usp=sharing"",""บึงกาฬ!M461"")"),33000)</f>
        <v>33000</v>
      </c>
      <c r="O566" s="178">
        <f t="shared" ca="1" si="122"/>
        <v>20.625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IFERROR(__xludf.DUMMYFUNCTION("IMPORTRANGE(""https://docs.google.com/spreadsheets/d/1XL5vhW3sbDhbH9Cz0tuDiY8C3ctxq1tqvaCgkFb8cCA/edit?usp=sharing"",""บึงกาฬ!L462"")"),0)</f>
        <v>0</v>
      </c>
      <c r="M567" s="178"/>
      <c r="N567" s="178">
        <f ca="1">IFERROR(__xludf.DUMMYFUNCTION("IMPORTRANGE(""https://docs.google.com/spreadsheets/d/1XL5vhW3sbDhbH9Cz0tuDiY8C3ctxq1tqvaCgkFb8cCA/edit?usp=sharing"",""บึงกาฬ!M462"")"),0)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IFERROR(__xludf.DUMMYFUNCTION("IMPORTRANGE(""https://docs.google.com/spreadsheets/d/1XL5vhW3sbDhbH9Cz0tuDiY8C3ctxq1tqvaCgkFb8cCA/edit?usp=sharing"",""บึงกาฬ!L463"")"),160000)</f>
        <v>160000</v>
      </c>
      <c r="M568" s="178"/>
      <c r="N568" s="178">
        <f ca="1">IFERROR(__xludf.DUMMYFUNCTION("IMPORTRANGE(""https://docs.google.com/spreadsheets/d/1XL5vhW3sbDhbH9Cz0tuDiY8C3ctxq1tqvaCgkFb8cCA/edit?usp=sharing"",""บึงกาฬ!M463"")"),33000)</f>
        <v>33000</v>
      </c>
      <c r="O568" s="178">
        <f t="shared" ca="1" si="122"/>
        <v>20.625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IFERROR(__xludf.DUMMYFUNCTION("IMPORTRANGE(""https://docs.google.com/spreadsheets/d/1XL5vhW3sbDhbH9Cz0tuDiY8C3ctxq1tqvaCgkFb8cCA/edit?usp=sharing"",""บึงกาฬ!M464"")"),0)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IFERROR(__xludf.DUMMYFUNCTION("IMPORTRANGE(""https://docs.google.com/spreadsheets/d/1XL5vhW3sbDhbH9Cz0tuDiY8C3ctxq1tqvaCgkFb8cCA/edit?usp=sharing"",""บึงกาฬ!M465"")"),0)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IFERROR(__xludf.DUMMYFUNCTION("IMPORTRANGE(""https://docs.google.com/spreadsheets/d/1XL5vhW3sbDhbH9Cz0tuDiY8C3ctxq1tqvaCgkFb8cCA/edit?usp=sharing"",""บึงกาฬ!M466"")"),33000)</f>
        <v>33000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IFERROR(__xludf.DUMMYFUNCTION("IMPORTRANGE(""https://docs.google.com/spreadsheets/d/1XL5vhW3sbDhbH9Cz0tuDiY8C3ctxq1tqvaCgkFb8cCA/edit?usp=sharing"",""บึงกาฬ!M467"")"),0)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IFERROR(__xludf.DUMMYFUNCTION("IMPORTRANGE(""https://docs.google.com/spreadsheets/d/1XL5vhW3sbDhbH9Cz0tuDiY8C3ctxq1tqvaCgkFb8cCA/edit?usp=sharing"",""บึงกาฬ!I468"")"),3500)</f>
        <v>3500</v>
      </c>
      <c r="J573" s="428">
        <f ca="1">IFERROR(__xludf.DUMMYFUNCTION("IMPORTRANGE(""https://docs.google.com/spreadsheets/d/1XL5vhW3sbDhbH9Cz0tuDiY8C3ctxq1tqvaCgkFb8cCA/edit?usp=sharing"",""บึงกาฬ!J468"")"),1938)</f>
        <v>1938</v>
      </c>
      <c r="K573" s="211">
        <f ca="1">IF(I573&gt;0,J573*100/I573,0)</f>
        <v>55.371428571428574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IFERROR(__xludf.DUMMYFUNCTION("IMPORTRANGE(""https://docs.google.com/spreadsheets/d/1XL5vhW3sbDhbH9Cz0tuDiY8C3ctxq1tqvaCgkFb8cCA/edit?usp=sharing"",""บึงกาฬ!I470"")"),0)</f>
        <v>0</v>
      </c>
      <c r="J575" s="207">
        <f ca="1">IFERROR(__xludf.DUMMYFUNCTION("IMPORTRANGE(""https://docs.google.com/spreadsheets/d/1XL5vhW3sbDhbH9Cz0tuDiY8C3ctxq1tqvaCgkFb8cCA/edit?usp=sharing"",""บึงกาฬ!J470"")"),3)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IFERROR(__xludf.DUMMYFUNCTION("IMPORTRANGE(""https://docs.google.com/spreadsheets/d/1XL5vhW3sbDhbH9Cz0tuDiY8C3ctxq1tqvaCgkFb8cCA/edit?usp=sharing"",""บึงกาฬ!I471"")"),0)</f>
        <v>0</v>
      </c>
      <c r="J576" s="207">
        <f ca="1">IFERROR(__xludf.DUMMYFUNCTION("IMPORTRANGE(""https://docs.google.com/spreadsheets/d/1XL5vhW3sbDhbH9Cz0tuDiY8C3ctxq1tqvaCgkFb8cCA/edit?usp=sharing"",""บึงกาฬ!J471"")"),155)</f>
        <v>155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IFERROR(__xludf.DUMMYFUNCTION("IMPORTRANGE(""https://docs.google.com/spreadsheets/d/1XL5vhW3sbDhbH9Cz0tuDiY8C3ctxq1tqvaCgkFb8cCA/edit?usp=sharing"",""บึงกาฬ!I472"")"),0)</f>
        <v>0</v>
      </c>
      <c r="J577" s="198">
        <f ca="1">IFERROR(__xludf.DUMMYFUNCTION("IMPORTRANGE(""https://docs.google.com/spreadsheets/d/1XL5vhW3sbDhbH9Cz0tuDiY8C3ctxq1tqvaCgkFb8cCA/edit?usp=sharing"",""บึงกาฬ!J472"")"),1783)</f>
        <v>1783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IFERROR(__xludf.DUMMYFUNCTION("IMPORTRANGE(""https://docs.google.com/spreadsheets/d/1XL5vhW3sbDhbH9Cz0tuDiY8C3ctxq1tqvaCgkFb8cCA/edit?usp=sharing"",""บึงกาฬ!I473"")"),0)</f>
        <v>0</v>
      </c>
      <c r="J578" s="207">
        <f ca="1">IFERROR(__xludf.DUMMYFUNCTION("IMPORTRANGE(""https://docs.google.com/spreadsheets/d/1XL5vhW3sbDhbH9Cz0tuDiY8C3ctxq1tqvaCgkFb8cCA/edit?usp=sharing"",""บึงกาฬ!J473"")"),0)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IFERROR(__xludf.DUMMYFUNCTION("IMPORTRANGE(""https://docs.google.com/spreadsheets/d/1XL5vhW3sbDhbH9Cz0tuDiY8C3ctxq1tqvaCgkFb8cCA/edit?usp=sharing"",""บึงกาฬ!I474"")"),0)</f>
        <v>0</v>
      </c>
      <c r="J579" s="207">
        <f ca="1">IFERROR(__xludf.DUMMYFUNCTION("IMPORTRANGE(""https://docs.google.com/spreadsheets/d/1XL5vhW3sbDhbH9Cz0tuDiY8C3ctxq1tqvaCgkFb8cCA/edit?usp=sharing"",""บึงกาฬ!J474"")"),0)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IFERROR(__xludf.DUMMYFUNCTION("IMPORTRANGE(""https://docs.google.com/spreadsheets/d/1XL5vhW3sbDhbH9Cz0tuDiY8C3ctxq1tqvaCgkFb8cCA/edit?usp=sharing"",""บึงกาฬ!I475"")"),50)</f>
        <v>50</v>
      </c>
      <c r="J580" s="379">
        <f ca="1">IFERROR(__xludf.DUMMYFUNCTION("IMPORTRANGE(""https://docs.google.com/spreadsheets/d/1XL5vhW3sbDhbH9Cz0tuDiY8C3ctxq1tqvaCgkFb8cCA/edit?usp=sharing"",""บึงกาฬ!J475"")"),1)</f>
        <v>1</v>
      </c>
      <c r="K580" s="380">
        <f ca="1">IF(I580&gt;0,J580*100/I580,0)</f>
        <v>2</v>
      </c>
      <c r="L580" s="381">
        <f ca="1">IFERROR(__xludf.DUMMYFUNCTION("IMPORTRANGE(""https://docs.google.com/spreadsheets/d/1XL5vhW3sbDhbH9Cz0tuDiY8C3ctxq1tqvaCgkFb8cCA/edit?usp=sharing"",""บึงกาฬ!L475"")"),144350)</f>
        <v>144350</v>
      </c>
      <c r="M580" s="381"/>
      <c r="N580" s="381">
        <f ca="1">IFERROR(__xludf.DUMMYFUNCTION("IMPORTRANGE(""https://docs.google.com/spreadsheets/d/1XL5vhW3sbDhbH9Cz0tuDiY8C3ctxq1tqvaCgkFb8cCA/edit?usp=sharing"",""บึงกาฬ!M475"")"),0)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IFERROR(__xludf.DUMMYFUNCTION("IMPORTRANGE(""https://docs.google.com/spreadsheets/d/1XL5vhW3sbDhbH9Cz0tuDiY8C3ctxq1tqvaCgkFb8cCA/edit?usp=sharing"",""บึงกาฬ!L476"")"),0)</f>
        <v>0</v>
      </c>
      <c r="M581" s="172"/>
      <c r="N581" s="178">
        <f ca="1">IFERROR(__xludf.DUMMYFUNCTION("IMPORTRANGE(""https://docs.google.com/spreadsheets/d/1XL5vhW3sbDhbH9Cz0tuDiY8C3ctxq1tqvaCgkFb8cCA/edit?usp=sharing"",""บึงกาฬ!M476"")"),0)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IFERROR(__xludf.DUMMYFUNCTION("IMPORTRANGE(""https://docs.google.com/spreadsheets/d/1XL5vhW3sbDhbH9Cz0tuDiY8C3ctxq1tqvaCgkFb8cCA/edit?usp=sharing"",""บึงกาฬ!L477"")"),144350)</f>
        <v>144350</v>
      </c>
      <c r="M582" s="173"/>
      <c r="N582" s="178">
        <f ca="1">IFERROR(__xludf.DUMMYFUNCTION("IMPORTRANGE(""https://docs.google.com/spreadsheets/d/1XL5vhW3sbDhbH9Cz0tuDiY8C3ctxq1tqvaCgkFb8cCA/edit?usp=sharing"",""บึงกาฬ!M477"")"),0)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IFERROR(__xludf.DUMMYFUNCTION("IMPORTRANGE(""https://docs.google.com/spreadsheets/d/1XL5vhW3sbDhbH9Cz0tuDiY8C3ctxq1tqvaCgkFb8cCA/edit?usp=sharing"",""บึงกาฬ!L478"")"),0)</f>
        <v>0</v>
      </c>
      <c r="M583" s="178"/>
      <c r="N583" s="178">
        <f ca="1">IFERROR(__xludf.DUMMYFUNCTION("IMPORTRANGE(""https://docs.google.com/spreadsheets/d/1XL5vhW3sbDhbH9Cz0tuDiY8C3ctxq1tqvaCgkFb8cCA/edit?usp=sharing"",""บึงกาฬ!M478"")"),0)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IFERROR(__xludf.DUMMYFUNCTION("IMPORTRANGE(""https://docs.google.com/spreadsheets/d/1XL5vhW3sbDhbH9Cz0tuDiY8C3ctxq1tqvaCgkFb8cCA/edit?usp=sharing"",""บึงกาฬ!L479"")"),144350)</f>
        <v>144350</v>
      </c>
      <c r="M584" s="178"/>
      <c r="N584" s="178">
        <f ca="1">IFERROR(__xludf.DUMMYFUNCTION("IMPORTRANGE(""https://docs.google.com/spreadsheets/d/1XL5vhW3sbDhbH9Cz0tuDiY8C3ctxq1tqvaCgkFb8cCA/edit?usp=sharing"",""บึงกาฬ!M479"")"),0)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IFERROR(__xludf.DUMMYFUNCTION("IMPORTRANGE(""https://docs.google.com/spreadsheets/d/1XL5vhW3sbDhbH9Cz0tuDiY8C3ctxq1tqvaCgkFb8cCA/edit?usp=sharing"",""บึงกาฬ!M480"")"),0)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IFERROR(__xludf.DUMMYFUNCTION("IMPORTRANGE(""https://docs.google.com/spreadsheets/d/1XL5vhW3sbDhbH9Cz0tuDiY8C3ctxq1tqvaCgkFb8cCA/edit?usp=sharing"",""บึงกาฬ!M481"")"),0)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IFERROR(__xludf.DUMMYFUNCTION("IMPORTRANGE(""https://docs.google.com/spreadsheets/d/1XL5vhW3sbDhbH9Cz0tuDiY8C3ctxq1tqvaCgkFb8cCA/edit?usp=sharing"",""บึงกาฬ!M482"")"),0)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IFERROR(__xludf.DUMMYFUNCTION("IMPORTRANGE(""https://docs.google.com/spreadsheets/d/1XL5vhW3sbDhbH9Cz0tuDiY8C3ctxq1tqvaCgkFb8cCA/edit?usp=sharing"",""บึงกาฬ!M483"")"),0)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IFERROR(__xludf.DUMMYFUNCTION("IMPORTRANGE(""https://docs.google.com/spreadsheets/d/1XL5vhW3sbDhbH9Cz0tuDiY8C3ctxq1tqvaCgkFb8cCA/edit?usp=sharing"",""บึงกาฬ!I484"")"),50)</f>
        <v>50</v>
      </c>
      <c r="J589" s="197">
        <f ca="1">IFERROR(__xludf.DUMMYFUNCTION("IMPORTRANGE(""https://docs.google.com/spreadsheets/d/1XL5vhW3sbDhbH9Cz0tuDiY8C3ctxq1tqvaCgkFb8cCA/edit?usp=sharing"",""บึงกาฬ!J484"")"),11)</f>
        <v>11</v>
      </c>
      <c r="K589" s="171">
        <f t="shared" ref="K589:K596" ca="1" si="125">IF(I589&gt;0,J589*100/I589,0)</f>
        <v>22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IFERROR(__xludf.DUMMYFUNCTION("IMPORTRANGE(""https://docs.google.com/spreadsheets/d/1XL5vhW3sbDhbH9Cz0tuDiY8C3ctxq1tqvaCgkFb8cCA/edit?usp=sharing"",""บึงกาฬ!I485"")"),0)</f>
        <v>0</v>
      </c>
      <c r="J590" s="197">
        <f ca="1">IFERROR(__xludf.DUMMYFUNCTION("IMPORTRANGE(""https://docs.google.com/spreadsheets/d/1XL5vhW3sbDhbH9Cz0tuDiY8C3ctxq1tqvaCgkFb8cCA/edit?usp=sharing"",""บึงกาฬ!J485"")"),58.26)</f>
        <v>58.26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IFERROR(__xludf.DUMMYFUNCTION("IMPORTRANGE(""https://docs.google.com/spreadsheets/d/1XL5vhW3sbDhbH9Cz0tuDiY8C3ctxq1tqvaCgkFb8cCA/edit?usp=sharing"",""บึงกาฬ!I486"")"),50)</f>
        <v>50</v>
      </c>
      <c r="J591" s="197">
        <f ca="1">IFERROR(__xludf.DUMMYFUNCTION("IMPORTRANGE(""https://docs.google.com/spreadsheets/d/1XL5vhW3sbDhbH9Cz0tuDiY8C3ctxq1tqvaCgkFb8cCA/edit?usp=sharing"",""บึงกาฬ!J486"")"),10)</f>
        <v>10</v>
      </c>
      <c r="K591" s="171">
        <f t="shared" ca="1" si="125"/>
        <v>20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IFERROR(__xludf.DUMMYFUNCTION("IMPORTRANGE(""https://docs.google.com/spreadsheets/d/1XL5vhW3sbDhbH9Cz0tuDiY8C3ctxq1tqvaCgkFb8cCA/edit?usp=sharing"",""บึงกาฬ!I487"")"),0)</f>
        <v>0</v>
      </c>
      <c r="J592" s="197">
        <f ca="1">IFERROR(__xludf.DUMMYFUNCTION("IMPORTRANGE(""https://docs.google.com/spreadsheets/d/1XL5vhW3sbDhbH9Cz0tuDiY8C3ctxq1tqvaCgkFb8cCA/edit?usp=sharing"",""บึงกาฬ!J487"")"),20.43)</f>
        <v>20.43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IFERROR(__xludf.DUMMYFUNCTION("IMPORTRANGE(""https://docs.google.com/spreadsheets/d/1XL5vhW3sbDhbH9Cz0tuDiY8C3ctxq1tqvaCgkFb8cCA/edit?usp=sharing"",""บึงกาฬ!I488"")"),50)</f>
        <v>50</v>
      </c>
      <c r="J593" s="197">
        <f ca="1">IFERROR(__xludf.DUMMYFUNCTION("IMPORTRANGE(""https://docs.google.com/spreadsheets/d/1XL5vhW3sbDhbH9Cz0tuDiY8C3ctxq1tqvaCgkFb8cCA/edit?usp=sharing"",""บึงกาฬ!J488"")"),0)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IFERROR(__xludf.DUMMYFUNCTION("IMPORTRANGE(""https://docs.google.com/spreadsheets/d/1XL5vhW3sbDhbH9Cz0tuDiY8C3ctxq1tqvaCgkFb8cCA/edit?usp=sharing"",""บึงกาฬ!I489"")"),0)</f>
        <v>0</v>
      </c>
      <c r="J594" s="197">
        <f ca="1">IFERROR(__xludf.DUMMYFUNCTION("IMPORTRANGE(""https://docs.google.com/spreadsheets/d/1XL5vhW3sbDhbH9Cz0tuDiY8C3ctxq1tqvaCgkFb8cCA/edit?usp=sharing"",""บึงกาฬ!J489"")"),0)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IFERROR(__xludf.DUMMYFUNCTION("IMPORTRANGE(""https://docs.google.com/spreadsheets/d/1XL5vhW3sbDhbH9Cz0tuDiY8C3ctxq1tqvaCgkFb8cCA/edit?usp=sharing"",""บึงกาฬ!I490"")"),50)</f>
        <v>50</v>
      </c>
      <c r="J595" s="197">
        <f ca="1">IFERROR(__xludf.DUMMYFUNCTION("IMPORTRANGE(""https://docs.google.com/spreadsheets/d/1XL5vhW3sbDhbH9Cz0tuDiY8C3ctxq1tqvaCgkFb8cCA/edit?usp=sharing"",""บึงกาฬ!J490"")"),1)</f>
        <v>1</v>
      </c>
      <c r="K595" s="171">
        <f t="shared" ca="1" si="125"/>
        <v>2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IFERROR(__xludf.DUMMYFUNCTION("IMPORTRANGE(""https://docs.google.com/spreadsheets/d/1XL5vhW3sbDhbH9Cz0tuDiY8C3ctxq1tqvaCgkFb8cCA/edit?usp=sharing"",""บึงกาฬ!I491"")"),0)</f>
        <v>0</v>
      </c>
      <c r="J596" s="250">
        <f ca="1">IFERROR(__xludf.DUMMYFUNCTION("IMPORTRANGE(""https://docs.google.com/spreadsheets/d/1XL5vhW3sbDhbH9Cz0tuDiY8C3ctxq1tqvaCgkFb8cCA/edit?usp=sharing"",""บึงกาฬ!J491"")"),0.6)</f>
        <v>0.6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IFERROR(__xludf.DUMMYFUNCTION("IMPORTRANGE(""https://docs.google.com/spreadsheets/d/1XL5vhW3sbDhbH9Cz0tuDiY8C3ctxq1tqvaCgkFb8cCA/edit?usp=sharing"",""บึงกาฬ!I492"")"),50)</f>
        <v>50</v>
      </c>
      <c r="J597" s="495">
        <f ca="1">IFERROR(__xludf.DUMMYFUNCTION("IMPORTRANGE(""https://docs.google.com/spreadsheets/d/1XL5vhW3sbDhbH9Cz0tuDiY8C3ctxq1tqvaCgkFb8cCA/edit?usp=sharing"",""บึงกาฬ!J492"")"),0)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IFERROR(__xludf.DUMMYFUNCTION("IMPORTRANGE(""https://docs.google.com/spreadsheets/d/1XL5vhW3sbDhbH9Cz0tuDiY8C3ctxq1tqvaCgkFb8cCA/edit?usp=sharing"",""บึงกาฬ!L492"")"),5350)</f>
        <v>5350</v>
      </c>
      <c r="M597" s="420"/>
      <c r="N597" s="420">
        <f ca="1">IFERROR(__xludf.DUMMYFUNCTION("IMPORTRANGE(""https://docs.google.com/spreadsheets/d/1XL5vhW3sbDhbH9Cz0tuDiY8C3ctxq1tqvaCgkFb8cCA/edit?usp=sharing"",""บึงกาฬ!M492"")"),0)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IFERROR(__xludf.DUMMYFUNCTION("IMPORTRANGE(""https://docs.google.com/spreadsheets/d/1XL5vhW3sbDhbH9Cz0tuDiY8C3ctxq1tqvaCgkFb8cCA/edit?usp=sharing"",""บึงกาฬ!L493"")"),0)</f>
        <v>0</v>
      </c>
      <c r="M598" s="172"/>
      <c r="N598" s="178">
        <f ca="1">IFERROR(__xludf.DUMMYFUNCTION("IMPORTRANGE(""https://docs.google.com/spreadsheets/d/1XL5vhW3sbDhbH9Cz0tuDiY8C3ctxq1tqvaCgkFb8cCA/edit?usp=sharing"",""บึงกาฬ!M493"")"),0)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IFERROR(__xludf.DUMMYFUNCTION("IMPORTRANGE(""https://docs.google.com/spreadsheets/d/1XL5vhW3sbDhbH9Cz0tuDiY8C3ctxq1tqvaCgkFb8cCA/edit?usp=sharing"",""บึงกาฬ!L494"")"),5350)</f>
        <v>5350</v>
      </c>
      <c r="M599" s="173"/>
      <c r="N599" s="178">
        <f ca="1">IFERROR(__xludf.DUMMYFUNCTION("IMPORTRANGE(""https://docs.google.com/spreadsheets/d/1XL5vhW3sbDhbH9Cz0tuDiY8C3ctxq1tqvaCgkFb8cCA/edit?usp=sharing"",""บึงกาฬ!M494"")"),0)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IFERROR(__xludf.DUMMYFUNCTION("IMPORTRANGE(""https://docs.google.com/spreadsheets/d/1XL5vhW3sbDhbH9Cz0tuDiY8C3ctxq1tqvaCgkFb8cCA/edit?usp=sharing"",""บึงกาฬ!L495"")"),0)</f>
        <v>0</v>
      </c>
      <c r="M600" s="178"/>
      <c r="N600" s="178">
        <f ca="1">IFERROR(__xludf.DUMMYFUNCTION("IMPORTRANGE(""https://docs.google.com/spreadsheets/d/1XL5vhW3sbDhbH9Cz0tuDiY8C3ctxq1tqvaCgkFb8cCA/edit?usp=sharing"",""บึงกาฬ!M495"")"),0)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IFERROR(__xludf.DUMMYFUNCTION("IMPORTRANGE(""https://docs.google.com/spreadsheets/d/1XL5vhW3sbDhbH9Cz0tuDiY8C3ctxq1tqvaCgkFb8cCA/edit?usp=sharing"",""บึงกาฬ!L496"")"),5350)</f>
        <v>5350</v>
      </c>
      <c r="M601" s="178"/>
      <c r="N601" s="178">
        <f ca="1">IFERROR(__xludf.DUMMYFUNCTION("IMPORTRANGE(""https://docs.google.com/spreadsheets/d/1XL5vhW3sbDhbH9Cz0tuDiY8C3ctxq1tqvaCgkFb8cCA/edit?usp=sharing"",""บึงกาฬ!M496"")"),0)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IFERROR(__xludf.DUMMYFUNCTION("IMPORTRANGE(""https://docs.google.com/spreadsheets/d/1XL5vhW3sbDhbH9Cz0tuDiY8C3ctxq1tqvaCgkFb8cCA/edit?usp=sharing"",""บึงกาฬ!M497"")"),0)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IFERROR(__xludf.DUMMYFUNCTION("IMPORTRANGE(""https://docs.google.com/spreadsheets/d/1XL5vhW3sbDhbH9Cz0tuDiY8C3ctxq1tqvaCgkFb8cCA/edit?usp=sharing"",""บึงกาฬ!M498"")"),0)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IFERROR(__xludf.DUMMYFUNCTION("IMPORTRANGE(""https://docs.google.com/spreadsheets/d/1XL5vhW3sbDhbH9Cz0tuDiY8C3ctxq1tqvaCgkFb8cCA/edit?usp=sharing"",""บึงกาฬ!M499"")"),0)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IFERROR(__xludf.DUMMYFUNCTION("IMPORTRANGE(""https://docs.google.com/spreadsheets/d/1XL5vhW3sbDhbH9Cz0tuDiY8C3ctxq1tqvaCgkFb8cCA/edit?usp=sharing"",""บึงกาฬ!M500"")"),0)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IFERROR(__xludf.DUMMYFUNCTION("IMPORTRANGE(""https://docs.google.com/spreadsheets/d/1XL5vhW3sbDhbH9Cz0tuDiY8C3ctxq1tqvaCgkFb8cCA/edit?usp=sharing"",""บึงกาฬ!J502"")"),0)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IFERROR(__xludf.DUMMYFUNCTION("IMPORTRANGE(""https://docs.google.com/spreadsheets/d/1XL5vhW3sbDhbH9Cz0tuDiY8C3ctxq1tqvaCgkFb8cCA/edit?usp=sharing"",""บึงกาฬ!J503"")"),1)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IFERROR(__xludf.DUMMYFUNCTION("IMPORTRANGE(""https://docs.google.com/spreadsheets/d/1XL5vhW3sbDhbH9Cz0tuDiY8C3ctxq1tqvaCgkFb8cCA/edit?usp=sharing"",""บึงกาฬ!J166"")"),0)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IFERROR(__xludf.DUMMYFUNCTION("IMPORTRANGE(""https://docs.google.com/spreadsheets/d/1XL5vhW3sbDhbH9Cz0tuDiY8C3ctxq1tqvaCgkFb8cCA/edit?usp=sharing"",""บึงกาฬ!J166"")"),0)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IFERROR(__xludf.DUMMYFUNCTION("IMPORTRANGE(""https://docs.google.com/spreadsheets/d/1XL5vhW3sbDhbH9Cz0tuDiY8C3ctxq1tqvaCgkFb8cCA/edit?usp=sharing"",""บึงกาฬ!I506"")"),50)</f>
        <v>50</v>
      </c>
      <c r="J611" s="170">
        <f ca="1">IFERROR(__xludf.DUMMYFUNCTION("IMPORTRANGE(""https://docs.google.com/spreadsheets/d/1XL5vhW3sbDhbH9Cz0tuDiY8C3ctxq1tqvaCgkFb8cCA/edit?usp=sharing"",""บึงกาฬ!J506"")"),0)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IFERROR(__xludf.DUMMYFUNCTION("IMPORTRANGE(""https://docs.google.com/spreadsheets/d/1XL5vhW3sbDhbH9Cz0tuDiY8C3ctxq1tqvaCgkFb8cCA/edit?usp=sharing"",""บึงกาฬ!I507"")"),0)</f>
        <v>0</v>
      </c>
      <c r="J612" s="207">
        <f ca="1">IFERROR(__xludf.DUMMYFUNCTION("IMPORTRANGE(""https://docs.google.com/spreadsheets/d/1XL5vhW3sbDhbH9Cz0tuDiY8C3ctxq1tqvaCgkFb8cCA/edit?usp=sharing"",""บึงกาฬ!J507"")"),0)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IFERROR(__xludf.DUMMYFUNCTION("IMPORTRANGE(""https://docs.google.com/spreadsheets/d/1XL5vhW3sbDhbH9Cz0tuDiY8C3ctxq1tqvaCgkFb8cCA/edit?usp=sharing"",""บึงกาฬ!I508"")"),0)</f>
        <v>0</v>
      </c>
      <c r="J613" s="207">
        <f ca="1">IFERROR(__xludf.DUMMYFUNCTION("IMPORTRANGE(""https://docs.google.com/spreadsheets/d/1XL5vhW3sbDhbH9Cz0tuDiY8C3ctxq1tqvaCgkFb8cCA/edit?usp=sharing"",""บึงกาฬ!J508"")"),0)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IFERROR(__xludf.DUMMYFUNCTION("IMPORTRANGE(""https://docs.google.com/spreadsheets/d/1XL5vhW3sbDhbH9Cz0tuDiY8C3ctxq1tqvaCgkFb8cCA/edit?usp=sharing"",""บึงกาฬ!I509"")"),0)</f>
        <v>0</v>
      </c>
      <c r="J614" s="207">
        <f ca="1">IFERROR(__xludf.DUMMYFUNCTION("IMPORTRANGE(""https://docs.google.com/spreadsheets/d/1XL5vhW3sbDhbH9Cz0tuDiY8C3ctxq1tqvaCgkFb8cCA/edit?usp=sharing"",""บึงกาฬ!J509"")"),0)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IFERROR(__xludf.DUMMYFUNCTION("IMPORTRANGE(""https://docs.google.com/spreadsheets/d/1XL5vhW3sbDhbH9Cz0tuDiY8C3ctxq1tqvaCgkFb8cCA/edit?usp=sharing"",""บึงกาฬ!I510"")"),0)</f>
        <v>0</v>
      </c>
      <c r="J615" s="207">
        <f ca="1">IFERROR(__xludf.DUMMYFUNCTION("IMPORTRANGE(""https://docs.google.com/spreadsheets/d/1XL5vhW3sbDhbH9Cz0tuDiY8C3ctxq1tqvaCgkFb8cCA/edit?usp=sharing"",""บึงกาฬ!J510"")"),0)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IFERROR(__xludf.DUMMYFUNCTION("IMPORTRANGE(""https://docs.google.com/spreadsheets/d/1XL5vhW3sbDhbH9Cz0tuDiY8C3ctxq1tqvaCgkFb8cCA/edit?usp=sharing"",""บึงกาฬ!I511"")"),0)</f>
        <v>0</v>
      </c>
      <c r="J616" s="207">
        <f ca="1">IFERROR(__xludf.DUMMYFUNCTION("IMPORTRANGE(""https://docs.google.com/spreadsheets/d/1XL5vhW3sbDhbH9Cz0tuDiY8C3ctxq1tqvaCgkFb8cCA/edit?usp=sharing"",""บึงกาฬ!J511"")"),0)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IFERROR(__xludf.DUMMYFUNCTION("IMPORTRANGE(""https://docs.google.com/spreadsheets/d/1XL5vhW3sbDhbH9Cz0tuDiY8C3ctxq1tqvaCgkFb8cCA/edit?usp=sharing"",""บึงกาฬ!I512"")"),0)</f>
        <v>0</v>
      </c>
      <c r="J617" s="197">
        <f ca="1">IFERROR(__xludf.DUMMYFUNCTION("IMPORTRANGE(""https://docs.google.com/spreadsheets/d/1XL5vhW3sbDhbH9Cz0tuDiY8C3ctxq1tqvaCgkFb8cCA/edit?usp=sharing"",""บึงกาฬ!J512"")"),0)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IFERROR(__xludf.DUMMYFUNCTION("IMPORTRANGE(""https://docs.google.com/spreadsheets/d/1XL5vhW3sbDhbH9Cz0tuDiY8C3ctxq1tqvaCgkFb8cCA/edit?usp=sharing"",""บึงกาฬ!I513"")"),0)</f>
        <v>0</v>
      </c>
      <c r="J618" s="198">
        <f ca="1">IFERROR(__xludf.DUMMYFUNCTION("IMPORTRANGE(""https://docs.google.com/spreadsheets/d/1XL5vhW3sbDhbH9Cz0tuDiY8C3ctxq1tqvaCgkFb8cCA/edit?usp=sharing"",""บึงกาฬ!J513"")"),0)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IFERROR(__xludf.DUMMYFUNCTION("IMPORTRANGE(""https://docs.google.com/spreadsheets/d/1XL5vhW3sbDhbH9Cz0tuDiY8C3ctxq1tqvaCgkFb8cCA/edit?usp=sharing"",""บึงกาฬ!I514"")"),0)</f>
        <v>0</v>
      </c>
      <c r="J619" s="198">
        <f ca="1">IFERROR(__xludf.DUMMYFUNCTION("IMPORTRANGE(""https://docs.google.com/spreadsheets/d/1XL5vhW3sbDhbH9Cz0tuDiY8C3ctxq1tqvaCgkFb8cCA/edit?usp=sharing"",""บึงกาฬ!J514"")"),0)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IFERROR(__xludf.DUMMYFUNCTION("IMPORTRANGE(""https://docs.google.com/spreadsheets/d/1XL5vhW3sbDhbH9Cz0tuDiY8C3ctxq1tqvaCgkFb8cCA/edit?usp=sharing"",""บึงกาฬ!I515"")"),0)</f>
        <v>0</v>
      </c>
      <c r="J620" s="212">
        <f ca="1">IFERROR(__xludf.DUMMYFUNCTION("IMPORTRANGE(""https://docs.google.com/spreadsheets/d/1XL5vhW3sbDhbH9Cz0tuDiY8C3ctxq1tqvaCgkFb8cCA/edit?usp=sharing"",""บึงกาฬ!J515"")"),0)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IFERROR(__xludf.DUMMYFUNCTION("IMPORTRANGE(""https://docs.google.com/spreadsheets/d/1XL5vhW3sbDhbH9Cz0tuDiY8C3ctxq1tqvaCgkFb8cCA/edit?usp=sharing"",""บึงกาฬ!I516"")"),0)</f>
        <v>0</v>
      </c>
      <c r="J621" s="212">
        <f ca="1">IFERROR(__xludf.DUMMYFUNCTION("IMPORTRANGE(""https://docs.google.com/spreadsheets/d/1XL5vhW3sbDhbH9Cz0tuDiY8C3ctxq1tqvaCgkFb8cCA/edit?usp=sharing"",""บึงกาฬ!J516"")"),0)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IFERROR(__xludf.DUMMYFUNCTION("IMPORTRANGE(""https://docs.google.com/spreadsheets/d/1XL5vhW3sbDhbH9Cz0tuDiY8C3ctxq1tqvaCgkFb8cCA/edit?usp=sharing"",""บึงกาฬ!I517"")"),0)</f>
        <v>0</v>
      </c>
      <c r="J622" s="198">
        <f ca="1">IFERROR(__xludf.DUMMYFUNCTION("IMPORTRANGE(""https://docs.google.com/spreadsheets/d/1XL5vhW3sbDhbH9Cz0tuDiY8C3ctxq1tqvaCgkFb8cCA/edit?usp=sharing"",""บึงกาฬ!J517"")"),0)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IFERROR(__xludf.DUMMYFUNCTION("IMPORTRANGE(""https://docs.google.com/spreadsheets/d/1XL5vhW3sbDhbH9Cz0tuDiY8C3ctxq1tqvaCgkFb8cCA/edit?usp=sharing"",""บึงกาฬ!I518"")"),0)</f>
        <v>0</v>
      </c>
      <c r="J623" s="198">
        <f ca="1">IFERROR(__xludf.DUMMYFUNCTION("IMPORTRANGE(""https://docs.google.com/spreadsheets/d/1XL5vhW3sbDhbH9Cz0tuDiY8C3ctxq1tqvaCgkFb8cCA/edit?usp=sharing"",""บึงกาฬ!J518"")"),0)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IFERROR(__xludf.DUMMYFUNCTION("IMPORTRANGE(""https://docs.google.com/spreadsheets/d/1XL5vhW3sbDhbH9Cz0tuDiY8C3ctxq1tqvaCgkFb8cCA/edit?usp=sharing"",""บึงกาฬ!I519"")"),0)</f>
        <v>0</v>
      </c>
      <c r="J624" s="197">
        <f ca="1">IFERROR(__xludf.DUMMYFUNCTION("IMPORTRANGE(""https://docs.google.com/spreadsheets/d/1XL5vhW3sbDhbH9Cz0tuDiY8C3ctxq1tqvaCgkFb8cCA/edit?usp=sharing"",""บึงกาฬ!J519"")"),0)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IFERROR(__xludf.DUMMYFUNCTION("IMPORTRANGE(""https://docs.google.com/spreadsheets/d/1XL5vhW3sbDhbH9Cz0tuDiY8C3ctxq1tqvaCgkFb8cCA/edit?usp=sharing"",""บึงกาฬ!I520"")"),0)</f>
        <v>0</v>
      </c>
      <c r="J625" s="198">
        <f ca="1">IFERROR(__xludf.DUMMYFUNCTION("IMPORTRANGE(""https://docs.google.com/spreadsheets/d/1XL5vhW3sbDhbH9Cz0tuDiY8C3ctxq1tqvaCgkFb8cCA/edit?usp=sharing"",""บึงกาฬ!J520"")"),0)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IFERROR(__xludf.DUMMYFUNCTION("IMPORTRANGE(""https://docs.google.com/spreadsheets/d/1XL5vhW3sbDhbH9Cz0tuDiY8C3ctxq1tqvaCgkFb8cCA/edit?usp=sharing"",""บึงกาฬ!I521"")"),0)</f>
        <v>0</v>
      </c>
      <c r="J626" s="198">
        <f ca="1">IFERROR(__xludf.DUMMYFUNCTION("IMPORTRANGE(""https://docs.google.com/spreadsheets/d/1XL5vhW3sbDhbH9Cz0tuDiY8C3ctxq1tqvaCgkFb8cCA/edit?usp=sharing"",""บึงกาฬ!J521"")"),0)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9">
        <f ca="1">IFERROR(__xludf.DUMMYFUNCTION("IMPORTRANGE(""https://docs.google.com/spreadsheets/d/1XL5vhW3sbDhbH9Cz0tuDiY8C3ctxq1tqvaCgkFb8cCA/edit?usp=sharing"",""บึงกาฬ!J523"")"),549693.85)</f>
        <v>549693.85</v>
      </c>
      <c r="K628" s="350">
        <f t="shared" ref="K628:K635" ca="1" si="129">IF(I628&gt;0,J628*100/I628,0)</f>
        <v>12.706419093078193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IFERROR(__xludf.DUMMYFUNCTION("IMPORTRANGE(""https://docs.google.com/spreadsheets/d/1XL5vhW3sbDhbH9Cz0tuDiY8C3ctxq1tqvaCgkFb8cCA/edit?usp=sharing"",""บึงกาฬ!I524"")"),284)</f>
        <v>284</v>
      </c>
      <c r="J629" s="349">
        <f ca="1">IFERROR(__xludf.DUMMYFUNCTION("IMPORTRANGE(""https://docs.google.com/spreadsheets/d/1XL5vhW3sbDhbH9Cz0tuDiY8C3ctxq1tqvaCgkFb8cCA/edit?usp=sharing"",""บึงกาฬ!J524"")"),36)</f>
        <v>36</v>
      </c>
      <c r="K629" s="350">
        <f t="shared" ca="1" si="129"/>
        <v>12.67605633802817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IFERROR(__xludf.DUMMYFUNCTION("IMPORTRANGE(""https://docs.google.com/spreadsheets/d/1XL5vhW3sbDhbH9Cz0tuDiY8C3ctxq1tqvaCgkFb8cCA/edit?usp=sharing"",""บึงกาฬ!I525"")"),1444097.44)</f>
        <v>1444097.44</v>
      </c>
      <c r="J630" s="349">
        <f ca="1">IFERROR(__xludf.DUMMYFUNCTION("IMPORTRANGE(""https://docs.google.com/spreadsheets/d/1XL5vhW3sbDhbH9Cz0tuDiY8C3ctxq1tqvaCgkFb8cCA/edit?usp=sharing"",""บึงกาฬ!J525"")"),197589.68)</f>
        <v>197589.68</v>
      </c>
      <c r="K630" s="350">
        <f t="shared" ca="1" si="129"/>
        <v>13.682572555491824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IFERROR(__xludf.DUMMYFUNCTION("IMPORTRANGE(""https://docs.google.com/spreadsheets/d/1XL5vhW3sbDhbH9Cz0tuDiY8C3ctxq1tqvaCgkFb8cCA/edit?usp=sharing"",""บึงกาฬ!I526"")"),67)</f>
        <v>67</v>
      </c>
      <c r="J631" s="349">
        <f ca="1">IFERROR(__xludf.DUMMYFUNCTION("IMPORTRANGE(""https://docs.google.com/spreadsheets/d/1XL5vhW3sbDhbH9Cz0tuDiY8C3ctxq1tqvaCgkFb8cCA/edit?usp=sharing"",""บึงกาฬ!J526"")"),41)</f>
        <v>41</v>
      </c>
      <c r="K631" s="350">
        <f t="shared" ca="1" si="129"/>
        <v>61.194029850746269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IFERROR(__xludf.DUMMYFUNCTION("IMPORTRANGE(""https://docs.google.com/spreadsheets/d/1XL5vhW3sbDhbH9Cz0tuDiY8C3ctxq1tqvaCgkFb8cCA/edit?usp=sharing"",""บึงกาฬ!I527"")"),5947.5)</f>
        <v>5947.5</v>
      </c>
      <c r="J632" s="349">
        <f ca="1">IFERROR(__xludf.DUMMYFUNCTION("IMPORTRANGE(""https://docs.google.com/spreadsheets/d/1XL5vhW3sbDhbH9Cz0tuDiY8C3ctxq1tqvaCgkFb8cCA/edit?usp=sharing"",""บึงกาฬ!J527"")"),0)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IFERROR(__xludf.DUMMYFUNCTION("IMPORTRANGE(""https://docs.google.com/spreadsheets/d/1XL5vhW3sbDhbH9Cz0tuDiY8C3ctxq1tqvaCgkFb8cCA/edit?usp=sharing"",""บึงกาฬ!I528"")"),2)</f>
        <v>2</v>
      </c>
      <c r="J633" s="349">
        <f ca="1">IFERROR(__xludf.DUMMYFUNCTION("IMPORTRANGE(""https://docs.google.com/spreadsheets/d/1XL5vhW3sbDhbH9Cz0tuDiY8C3ctxq1tqvaCgkFb8cCA/edit?usp=sharing"",""บึงกาฬ!J528"")"),0)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IFERROR(__xludf.DUMMYFUNCTION("IMPORTRANGE(""https://docs.google.com/spreadsheets/d/1XL5vhW3sbDhbH9Cz0tuDiY8C3ctxq1tqvaCgkFb8cCA/edit?usp=sharing"",""บึงกาฬ!I529"")"),2400000)</f>
        <v>2400000</v>
      </c>
      <c r="J634" s="349">
        <f ca="1">IFERROR(__xludf.DUMMYFUNCTION("IMPORTRANGE(""https://docs.google.com/spreadsheets/d/1XL5vhW3sbDhbH9Cz0tuDiY8C3ctxq1tqvaCgkFb8cCA/edit?usp=sharing"",""บึงกาฬ!J529"")"),0)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IFERROR(__xludf.DUMMYFUNCTION("IMPORTRANGE(""https://docs.google.com/spreadsheets/d/1XL5vhW3sbDhbH9Cz0tuDiY8C3ctxq1tqvaCgkFb8cCA/edit?usp=sharing"",""บึงกาฬ!I530"")"),60)</f>
        <v>60</v>
      </c>
      <c r="J635" s="519">
        <f ca="1">IFERROR(__xludf.DUMMYFUNCTION("IMPORTRANGE(""https://docs.google.com/spreadsheets/d/1XL5vhW3sbDhbH9Cz0tuDiY8C3ctxq1tqvaCgkFb8cCA/edit?usp=sharing"",""บึงกาฬ!J530"")"),0)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42" activePane="bottomLeft" state="frozen"/>
      <selection activeCell="I98" sqref="I98"/>
      <selection pane="bottomLeft" activeCell="J476" sqref="J476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250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9211562</v>
      </c>
      <c r="M8" s="25">
        <f t="shared" ca="1" si="0"/>
        <v>2436235</v>
      </c>
      <c r="N8" s="25">
        <f t="shared" ca="1" si="0"/>
        <v>2851568.38</v>
      </c>
      <c r="O8" s="24">
        <f t="shared" ref="O8:O16" ca="1" si="1">IF(L8&gt;0,N8*100/L8,0)</f>
        <v>30.956404353572175</v>
      </c>
      <c r="P8" s="24">
        <f t="shared" ref="P8:P16" ca="1" si="2">IF(M8&gt;0,N8*100/M8,0)</f>
        <v>117.04816571471964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9211562</v>
      </c>
      <c r="M10" s="32">
        <f t="shared" ca="1" si="4"/>
        <v>2436235</v>
      </c>
      <c r="N10" s="32">
        <f t="shared" ca="1" si="4"/>
        <v>2851568.38</v>
      </c>
      <c r="O10" s="31">
        <f t="shared" ca="1" si="1"/>
        <v>30.956404353572175</v>
      </c>
      <c r="P10" s="31">
        <f t="shared" ca="1" si="2"/>
        <v>117.04816571471964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8352162</v>
      </c>
      <c r="M12" s="40">
        <f t="shared" ca="1" si="6"/>
        <v>2436235</v>
      </c>
      <c r="N12" s="40">
        <f t="shared" ca="1" si="6"/>
        <v>1992668.38</v>
      </c>
      <c r="O12" s="40">
        <f t="shared" ca="1" si="1"/>
        <v>23.858114581589774</v>
      </c>
      <c r="P12" s="40">
        <f t="shared" ca="1" si="2"/>
        <v>81.79294608278758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2402800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5949362</v>
      </c>
      <c r="M14" s="40">
        <f t="shared" si="8"/>
        <v>0</v>
      </c>
      <c r="N14" s="40">
        <f t="shared" ca="1" si="8"/>
        <v>366950.37999999989</v>
      </c>
      <c r="O14" s="43">
        <f t="shared" ca="1" si="1"/>
        <v>6.16789464147584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859400</v>
      </c>
      <c r="M16" s="40">
        <f t="shared" si="10"/>
        <v>0</v>
      </c>
      <c r="N16" s="40">
        <f t="shared" ca="1" si="10"/>
        <v>858900</v>
      </c>
      <c r="O16" s="52">
        <f t="shared" ca="1" si="1"/>
        <v>99.941819874330932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5320365</v>
      </c>
      <c r="M18" s="25">
        <f t="shared" ca="1" si="11"/>
        <v>2436235</v>
      </c>
      <c r="N18" s="25">
        <f t="shared" ca="1" si="11"/>
        <v>2484618</v>
      </c>
      <c r="O18" s="24">
        <f t="shared" ref="O18:O20" ca="1" si="12">IF(L18&gt;0,N18*100/L18,0)</f>
        <v>46.700141813578583</v>
      </c>
      <c r="P18" s="24">
        <f t="shared" ref="P18:P26" ca="1" si="13">IF(M18&gt;0,N18*100/M18,0)</f>
        <v>101.98597425946183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5320365</v>
      </c>
      <c r="M20" s="32">
        <f t="shared" ca="1" si="15"/>
        <v>2436235</v>
      </c>
      <c r="N20" s="32">
        <f t="shared" ca="1" si="15"/>
        <v>2484618</v>
      </c>
      <c r="O20" s="31">
        <f t="shared" ca="1" si="12"/>
        <v>46.700141813578583</v>
      </c>
      <c r="P20" s="31">
        <f t="shared" ca="1" si="13"/>
        <v>101.98597425946183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4460965</v>
      </c>
      <c r="M22" s="44">
        <f t="shared" ca="1" si="18"/>
        <v>2436235</v>
      </c>
      <c r="N22" s="43">
        <f t="shared" ca="1" si="18"/>
        <v>1625718</v>
      </c>
      <c r="O22" s="43">
        <f t="shared" ca="1" si="17"/>
        <v>36.443191103270259</v>
      </c>
      <c r="P22" s="43">
        <f t="shared" ca="1" si="13"/>
        <v>66.730754627529777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2402800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2058165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859400</v>
      </c>
      <c r="M26" s="52">
        <f t="shared" si="22"/>
        <v>0</v>
      </c>
      <c r="N26" s="52">
        <f t="shared" ca="1" si="22"/>
        <v>858900</v>
      </c>
      <c r="O26" s="52">
        <f t="shared" ca="1" si="17"/>
        <v>99.941819874330932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3891197</v>
      </c>
      <c r="M28" s="25">
        <f t="shared" si="23"/>
        <v>0</v>
      </c>
      <c r="N28" s="25">
        <f t="shared" ca="1" si="23"/>
        <v>366950.37999999989</v>
      </c>
      <c r="O28" s="24">
        <f t="shared" ref="O28:O30" ca="1" si="24">IF(L28&gt;0,N28*100/L28,0)</f>
        <v>9.4302699143733886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3891197</v>
      </c>
      <c r="M30" s="32">
        <f t="shared" si="27"/>
        <v>0</v>
      </c>
      <c r="N30" s="32">
        <f t="shared" ca="1" si="27"/>
        <v>366950.37999999989</v>
      </c>
      <c r="O30" s="31">
        <f t="shared" ca="1" si="24"/>
        <v>9.4302699143733886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3891197</v>
      </c>
      <c r="M32" s="43">
        <f t="shared" si="30"/>
        <v>0</v>
      </c>
      <c r="N32" s="43">
        <f t="shared" ca="1" si="30"/>
        <v>366950.37999999989</v>
      </c>
      <c r="O32" s="43">
        <f t="shared" ca="1" si="29"/>
        <v>9.4302699143733886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3891197</v>
      </c>
      <c r="M34" s="43">
        <f t="shared" si="32"/>
        <v>0</v>
      </c>
      <c r="N34" s="43">
        <f t="shared" ca="1" si="32"/>
        <v>366950.37999999989</v>
      </c>
      <c r="O34" s="43">
        <f t="shared" ca="1" si="29"/>
        <v>9.4302699143733886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5320365</v>
      </c>
      <c r="M37" s="57">
        <f t="shared" ca="1" si="33"/>
        <v>2436235</v>
      </c>
      <c r="N37" s="57">
        <f t="shared" ca="1" si="33"/>
        <v>2484618</v>
      </c>
      <c r="O37" s="58">
        <f t="shared" ca="1" si="29"/>
        <v>46.700141813578583</v>
      </c>
      <c r="P37" s="58">
        <f t="shared" ca="1" si="25"/>
        <v>101.98597425946183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1578100</v>
      </c>
      <c r="M41" s="81">
        <f t="shared" ca="1" si="34"/>
        <v>362000</v>
      </c>
      <c r="N41" s="81">
        <f t="shared" ca="1" si="34"/>
        <v>1097718</v>
      </c>
      <c r="O41" s="80">
        <f t="shared" ref="O41:O43" ca="1" si="35">IF(L41&gt;0,N41*100/L41,0)</f>
        <v>69.559470249033652</v>
      </c>
      <c r="P41" s="80">
        <f t="shared" ref="P41:P43" ca="1" si="36">IF(M41&gt;0,N41*100/M41,0)</f>
        <v>303.23701657458565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1578100</v>
      </c>
      <c r="M43" s="81">
        <f t="shared" ca="1" si="38"/>
        <v>362000</v>
      </c>
      <c r="N43" s="81">
        <f t="shared" ca="1" si="38"/>
        <v>1097718</v>
      </c>
      <c r="O43" s="80">
        <f t="shared" ca="1" si="35"/>
        <v>69.559470249033652</v>
      </c>
      <c r="P43" s="80">
        <f t="shared" ca="1" si="36"/>
        <v>303.23701657458565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724100</v>
      </c>
      <c r="M45" s="93">
        <f ca="1">IFERROR(__xludf.DUMMYFUNCTION("IMPORTRANGE(""https://docs.google.com/spreadsheets/d/1Yj_ptqi66GCucihVvJfMjLAmec39IyEx_6qawtMGysU/edit?usp=sharing"",""สบก!Q44"")"),362000)</f>
        <v>362000</v>
      </c>
      <c r="N45" s="93">
        <f ca="1">IFERROR(__xludf.DUMMYFUNCTION("IMPORTRANGE(""https://docs.google.com/spreadsheets/d/1Yj_ptqi66GCucihVvJfMjLAmec39IyEx_6qawtMGysU/edit?usp=sharing"",""สบก!R44"")"),244218)</f>
        <v>244218</v>
      </c>
      <c r="O45" s="94">
        <f ca="1">IF(L45&gt;0,N45*100/L45,0)</f>
        <v>33.727109515260324</v>
      </c>
      <c r="P45" s="94">
        <f ca="1">IF(M45&gt;0,N45*100/M45,0)</f>
        <v>67.463535911602207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IFERROR(__xludf.DUMMYFUNCTION("IMPORTRANGE(""https://docs.google.com/spreadsheets/d/1Yj_ptqi66GCucihVvJfMjLAmec39IyEx_6qawtMGysU/edit?usp=sharing"",""สบก!M44"")"),724100)</f>
        <v>724100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IFERROR(__xludf.DUMMYFUNCTION("IMPORTRANGE(""https://docs.google.com/spreadsheets/d/1Yj_ptqi66GCucihVvJfMjLAmec39IyEx_6qawtMGysU/edit?usp=sharing"",""สบก!N44"")"),0)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IFERROR(__xludf.DUMMYFUNCTION("IMPORTRANGE(""https://docs.google.com/spreadsheets/d/1Yj_ptqi66GCucihVvJfMjLAmec39IyEx_6qawtMGysU/edit?usp=sharing"",""สบก!O44"")"),854000)</f>
        <v>854000</v>
      </c>
      <c r="M49" s="103"/>
      <c r="N49" s="93">
        <f ca="1">IFERROR(__xludf.DUMMYFUNCTION("IMPORTRANGE(""https://docs.google.com/spreadsheets/d/1Yj_ptqi66GCucihVvJfMjLAmec39IyEx_6qawtMGysU/edit?usp=sharing"",""สบก!S44"")"),853500)</f>
        <v>853500</v>
      </c>
      <c r="O49" s="103">
        <f ca="1">IF(L49&gt;0,N49*100/L49,0)</f>
        <v>99.941451990632316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782400</v>
      </c>
      <c r="M53" s="127">
        <f t="shared" ca="1" si="39"/>
        <v>399840</v>
      </c>
      <c r="N53" s="127">
        <f t="shared" ca="1" si="39"/>
        <v>371959</v>
      </c>
      <c r="O53" s="126">
        <f t="shared" ref="O53:O55" ca="1" si="40">IF(L53&gt;0,N53*100/L53,0)</f>
        <v>47.540771983640084</v>
      </c>
      <c r="P53" s="126">
        <f t="shared" ref="P53:P55" ca="1" si="41">IF(M53&gt;0,N53*100/M53,0)</f>
        <v>93.026960784313729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782400</v>
      </c>
      <c r="M55" s="127">
        <f t="shared" ca="1" si="43"/>
        <v>399840</v>
      </c>
      <c r="N55" s="127">
        <f t="shared" ca="1" si="43"/>
        <v>371959</v>
      </c>
      <c r="O55" s="126">
        <f t="shared" ca="1" si="40"/>
        <v>47.540771983640084</v>
      </c>
      <c r="P55" s="126">
        <f t="shared" ca="1" si="41"/>
        <v>93.026960784313729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782400</v>
      </c>
      <c r="M57" s="93">
        <f ca="1">IFERROR(__xludf.DUMMYFUNCTION("IMPORTRANGE(""https://docs.google.com/spreadsheets/d/1Yj_ptqi66GCucihVvJfMjLAmec39IyEx_6qawtMGysU/edit?usp=sharing"",""สบก!Z44"")"),399840)</f>
        <v>399840</v>
      </c>
      <c r="N57" s="93">
        <f ca="1">IFERROR(__xludf.DUMMYFUNCTION("IMPORTRANGE(""https://docs.google.com/spreadsheets/d/1Yj_ptqi66GCucihVvJfMjLAmec39IyEx_6qawtMGysU/edit?usp=sharing"",""สบก!AA44"")"),371959)</f>
        <v>371959</v>
      </c>
      <c r="O57" s="94">
        <f ca="1">IF(L57&gt;0,N57*100/L57,0)</f>
        <v>47.540771983640084</v>
      </c>
      <c r="P57" s="94">
        <f ca="1">IF(M57&gt;0,N57*100/M57,0)</f>
        <v>93.026960784313729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IFERROR(__xludf.DUMMYFUNCTION("IMPORTRANGE(""https://docs.google.com/spreadsheets/d/1Yj_ptqi66GCucihVvJfMjLAmec39IyEx_6qawtMGysU/edit?usp=sharing"",""สบก!V44"")"),782400)</f>
        <v>782400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IFERROR(__xludf.DUMMYFUNCTION("IMPORTRANGE(""https://docs.google.com/spreadsheets/d/1Yj_ptqi66GCucihVvJfMjLAmec39IyEx_6qawtMGysU/edit?usp=sharing"",""สบก!W44"")"),0)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IFERROR(__xludf.DUMMYFUNCTION("IMPORTRANGE(""https://docs.google.com/spreadsheets/d/1Yj_ptqi66GCucihVvJfMjLAmec39IyEx_6qawtMGysU/edit?usp=sharing"",""สบก!X44"")"),0)</f>
        <v>0</v>
      </c>
      <c r="M61" s="103"/>
      <c r="N61" s="93">
        <f ca="1">IFERROR(__xludf.DUMMYFUNCTION("IMPORTRANGE(""https://docs.google.com/spreadsheets/d/1Yj_ptqi66GCucihVvJfMjLAmec39IyEx_6qawtMGysU/edit?usp=sharing"",""สบก!AB44"")"),0)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IFERROR(__xludf.DUMMYFUNCTION("IMPORTRANGE(""https://docs.google.com/spreadsheets/d/1XL5vhW3sbDhbH9Cz0tuDiY8C3ctxq1tqvaCgkFb8cCA/edit?usp=sharing"",""บุรีรัมย์!I9"")"),1)</f>
        <v>1</v>
      </c>
      <c r="J64" s="148">
        <f ca="1">IFERROR(__xludf.DUMMYFUNCTION("IMPORTRANGE(""https://docs.google.com/spreadsheets/d/1XL5vhW3sbDhbH9Cz0tuDiY8C3ctxq1tqvaCgkFb8cCA/edit?usp=sharing"",""บุรีรัมย์!J9"")"),1)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IFERROR(__xludf.DUMMYFUNCTION("IMPORTRANGE(""https://docs.google.com/spreadsheets/d/1XL5vhW3sbDhbH9Cz0tuDiY8C3ctxq1tqvaCgkFb8cCA/edit?usp=sharing"",""บุรีรัมย์!I10"")"),63)</f>
        <v>63</v>
      </c>
      <c r="J65" s="148">
        <f ca="1">IFERROR(__xludf.DUMMYFUNCTION("IMPORTRANGE(""https://docs.google.com/spreadsheets/d/1XL5vhW3sbDhbH9Cz0tuDiY8C3ctxq1tqvaCgkFb8cCA/edit?usp=sharing"",""บุรีรัมย์!J10"")"),63)</f>
        <v>63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753100</v>
      </c>
      <c r="M66" s="158">
        <f t="shared" ca="1" si="45"/>
        <v>413220</v>
      </c>
      <c r="N66" s="158">
        <f t="shared" ca="1" si="45"/>
        <v>203261</v>
      </c>
      <c r="O66" s="157">
        <f t="shared" ref="O66:O68" ca="1" si="46">IF(L66&gt;0,N66*100/L66,0)</f>
        <v>26.989908378701369</v>
      </c>
      <c r="P66" s="157">
        <f t="shared" ref="P66:P68" ca="1" si="47">IF(M66&gt;0,N66*100/M66,0)</f>
        <v>49.189535840472388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753100</v>
      </c>
      <c r="M68" s="163">
        <f t="shared" ca="1" si="49"/>
        <v>413220</v>
      </c>
      <c r="N68" s="163">
        <f t="shared" ca="1" si="49"/>
        <v>203261</v>
      </c>
      <c r="O68" s="162">
        <f t="shared" ca="1" si="46"/>
        <v>26.989908378701369</v>
      </c>
      <c r="P68" s="162">
        <f t="shared" ca="1" si="47"/>
        <v>49.189535840472388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753100</v>
      </c>
      <c r="M70" s="176">
        <f ca="1">IFERROR(__xludf.DUMMYFUNCTION("IMPORTRANGE(""https://docs.google.com/spreadsheets/d/1Yj_ptqi66GCucihVvJfMjLAmec39IyEx_6qawtMGysU/edit?usp=sharing"",""สบก!AI44"")"),413220)</f>
        <v>413220</v>
      </c>
      <c r="N70" s="177">
        <f ca="1">IFERROR(__xludf.DUMMYFUNCTION("IMPORTRANGE(""https://docs.google.com/spreadsheets/d/1Yj_ptqi66GCucihVvJfMjLAmec39IyEx_6qawtMGysU/edit?usp=sharing"",""สบก!AJ44"")"),203261)</f>
        <v>203261</v>
      </c>
      <c r="O70" s="178">
        <f ca="1">IF(L70&gt;0,N70*100/L70,0)</f>
        <v>26.989908378701369</v>
      </c>
      <c r="P70" s="178">
        <f ca="1">IF(M70&gt;0,N70*100/M70,0)</f>
        <v>49.189535840472388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IFERROR(__xludf.DUMMYFUNCTION("IMPORTRANGE(""https://docs.google.com/spreadsheets/d/1Yj_ptqi66GCucihVvJfMjLAmec39IyEx_6qawtMGysU/edit?usp=sharing"",""สบก!AE44"")"),189500)</f>
        <v>189500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IFERROR(__xludf.DUMMYFUNCTION("IMPORTRANGE(""https://docs.google.com/spreadsheets/d/1Yj_ptqi66GCucihVvJfMjLAmec39IyEx_6qawtMGysU/edit?usp=sharing"",""สบก!AF44"")"),563600)</f>
        <v>563600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IFERROR(__xludf.DUMMYFUNCTION("IMPORTRANGE(""https://docs.google.com/spreadsheets/d/1Yj_ptqi66GCucihVvJfMjLAmec39IyEx_6qawtMGysU/edit?usp=sharing"",""สบก!AG44"")"),0)</f>
        <v>0</v>
      </c>
      <c r="M74" s="103"/>
      <c r="N74" s="93">
        <f ca="1">IFERROR(__xludf.DUMMYFUNCTION("IMPORTRANGE(""https://docs.google.com/spreadsheets/d/1Yj_ptqi66GCucihVvJfMjLAmec39IyEx_6qawtMGysU/edit?usp=sharing"",""สบก!AK44"")"),0)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IFERROR(__xludf.DUMMYFUNCTION("IMPORTRANGE(""https://docs.google.com/spreadsheets/d/1XL5vhW3sbDhbH9Cz0tuDiY8C3ctxq1tqvaCgkFb8cCA/edit?usp=sharing"",""บุรีรัมย์!J16"")"),0)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IFERROR(__xludf.DUMMYFUNCTION("IMPORTRANGE(""https://docs.google.com/spreadsheets/d/1XL5vhW3sbDhbH9Cz0tuDiY8C3ctxq1tqvaCgkFb8cCA/edit?usp=sharing"",""บุรีรัมย์!J17"")"),1)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IFERROR(__xludf.DUMMYFUNCTION("IMPORTRANGE(""https://docs.google.com/spreadsheets/d/1XL5vhW3sbDhbH9Cz0tuDiY8C3ctxq1tqvaCgkFb8cCA/edit?usp=sharing"",""บุรีรัมย์!J18"")"),1)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IFERROR(__xludf.DUMMYFUNCTION("IMPORTRANGE(""https://docs.google.com/spreadsheets/d/1XL5vhW3sbDhbH9Cz0tuDiY8C3ctxq1tqvaCgkFb8cCA/edit?usp=sharing"",""บุรีรัมย์!J19"")"),1)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IFERROR(__xludf.DUMMYFUNCTION("IMPORTRANGE(""https://docs.google.com/spreadsheets/d/1XL5vhW3sbDhbH9Cz0tuDiY8C3ctxq1tqvaCgkFb8cCA/edit?usp=sharing"",""บุรีรัมย์!I20"")"),1)</f>
        <v>1</v>
      </c>
      <c r="J80" s="210">
        <f ca="1">IFERROR(__xludf.DUMMYFUNCTION("IMPORTRANGE(""https://docs.google.com/spreadsheets/d/1XL5vhW3sbDhbH9Cz0tuDiY8C3ctxq1tqvaCgkFb8cCA/edit?usp=sharing"",""บุรีรัมย์!J20"")"),1)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IFERROR(__xludf.DUMMYFUNCTION("IMPORTRANGE(""https://docs.google.com/spreadsheets/d/1XL5vhW3sbDhbH9Cz0tuDiY8C3ctxq1tqvaCgkFb8cCA/edit?usp=sharing"",""บุรีรัมย์!I21"")"),63)</f>
        <v>63</v>
      </c>
      <c r="J81" s="210">
        <f ca="1">IFERROR(__xludf.DUMMYFUNCTION("IMPORTRANGE(""https://docs.google.com/spreadsheets/d/1XL5vhW3sbDhbH9Cz0tuDiY8C3ctxq1tqvaCgkFb8cCA/edit?usp=sharing"",""บุรีรัมย์!J21"")"),63)</f>
        <v>63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IFERROR(__xludf.DUMMYFUNCTION("IMPORTRANGE(""https://docs.google.com/spreadsheets/d/1XL5vhW3sbDhbH9Cz0tuDiY8C3ctxq1tqvaCgkFb8cCA/edit?usp=sharing"",""บุรีรัมย์!I22"")"),1)</f>
        <v>1</v>
      </c>
      <c r="J82" s="213">
        <f ca="1">IFERROR(__xludf.DUMMYFUNCTION("IMPORTRANGE(""https://docs.google.com/spreadsheets/d/1XL5vhW3sbDhbH9Cz0tuDiY8C3ctxq1tqvaCgkFb8cCA/edit?usp=sharing"",""บุรีรัมย์!J22"")"),1)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IFERROR(__xludf.DUMMYFUNCTION("IMPORTRANGE(""https://docs.google.com/spreadsheets/d/1XL5vhW3sbDhbH9Cz0tuDiY8C3ctxq1tqvaCgkFb8cCA/edit?usp=sharing"",""บุรีรัมย์!I23"")"),63)</f>
        <v>63</v>
      </c>
      <c r="J83" s="213">
        <f ca="1">IFERROR(__xludf.DUMMYFUNCTION("IMPORTRANGE(""https://docs.google.com/spreadsheets/d/1XL5vhW3sbDhbH9Cz0tuDiY8C3ctxq1tqvaCgkFb8cCA/edit?usp=sharing"",""บุรีรัมย์!J23"")"),63)</f>
        <v>63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IFERROR(__xludf.DUMMYFUNCTION("IMPORTRANGE(""https://docs.google.com/spreadsheets/d/1XL5vhW3sbDhbH9Cz0tuDiY8C3ctxq1tqvaCgkFb8cCA/edit?usp=sharing"",""บุรีรัมย์!I24"")"),0)</f>
        <v>0</v>
      </c>
      <c r="J84" s="198">
        <f ca="1">IFERROR(__xludf.DUMMYFUNCTION("IMPORTRANGE(""https://docs.google.com/spreadsheets/d/1XL5vhW3sbDhbH9Cz0tuDiY8C3ctxq1tqvaCgkFb8cCA/edit?usp=sharing"",""บุรีรัมย์!J24"")"),0)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IFERROR(__xludf.DUMMYFUNCTION("IMPORTRANGE(""https://docs.google.com/spreadsheets/d/1XL5vhW3sbDhbH9Cz0tuDiY8C3ctxq1tqvaCgkFb8cCA/edit?usp=sharing"",""บุรีรัมย์!I25"")"),0)</f>
        <v>0</v>
      </c>
      <c r="J85" s="198">
        <f ca="1">IFERROR(__xludf.DUMMYFUNCTION("IMPORTRANGE(""https://docs.google.com/spreadsheets/d/1XL5vhW3sbDhbH9Cz0tuDiY8C3ctxq1tqvaCgkFb8cCA/edit?usp=sharing"",""บุรีรัมย์!J25"")"),0)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IFERROR(__xludf.DUMMYFUNCTION("IMPORTRANGE(""https://docs.google.com/spreadsheets/d/1XL5vhW3sbDhbH9Cz0tuDiY8C3ctxq1tqvaCgkFb8cCA/edit?usp=sharing"",""บุรีรัมย์!I26"")"),0)</f>
        <v>0</v>
      </c>
      <c r="J86" s="213">
        <f ca="1">IFERROR(__xludf.DUMMYFUNCTION("IMPORTRANGE(""https://docs.google.com/spreadsheets/d/1XL5vhW3sbDhbH9Cz0tuDiY8C3ctxq1tqvaCgkFb8cCA/edit?usp=sharing"",""บุรีรัมย์!J26"")"),0)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IFERROR(__xludf.DUMMYFUNCTION("IMPORTRANGE(""https://docs.google.com/spreadsheets/d/1XL5vhW3sbDhbH9Cz0tuDiY8C3ctxq1tqvaCgkFb8cCA/edit?usp=sharing"",""บุรีรัมย์!I27"")"),0)</f>
        <v>0</v>
      </c>
      <c r="J87" s="213">
        <f ca="1">IFERROR(__xludf.DUMMYFUNCTION("IMPORTRANGE(""https://docs.google.com/spreadsheets/d/1XL5vhW3sbDhbH9Cz0tuDiY8C3ctxq1tqvaCgkFb8cCA/edit?usp=sharing"",""บุรีรัมย์!J27"")"),0)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IFERROR(__xludf.DUMMYFUNCTION("IMPORTRANGE(""https://docs.google.com/spreadsheets/d/1XL5vhW3sbDhbH9Cz0tuDiY8C3ctxq1tqvaCgkFb8cCA/edit?usp=sharing"",""บุรีรัมย์!I28"")"),63)</f>
        <v>63</v>
      </c>
      <c r="J88" s="213">
        <f ca="1">IFERROR(__xludf.DUMMYFUNCTION("IMPORTRANGE(""https://docs.google.com/spreadsheets/d/1XL5vhW3sbDhbH9Cz0tuDiY8C3ctxq1tqvaCgkFb8cCA/edit?usp=sharing"",""บุรีรัมย์!J28"")"),0)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IFERROR(__xludf.DUMMYFUNCTION("IMPORTRANGE(""https://docs.google.com/spreadsheets/d/1XL5vhW3sbDhbH9Cz0tuDiY8C3ctxq1tqvaCgkFb8cCA/edit?usp=sharing"",""บุรีรัมย์!J29"")"),0)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IFERROR(__xludf.DUMMYFUNCTION("IMPORTRANGE(""https://docs.google.com/spreadsheets/d/1XL5vhW3sbDhbH9Cz0tuDiY8C3ctxq1tqvaCgkFb8cCA/edit?usp=sharing"",""บุรีรัมย์!J30"")"),0)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IFERROR(__xludf.DUMMYFUNCTION("IMPORTRANGE(""https://docs.google.com/spreadsheets/d/1XL5vhW3sbDhbH9Cz0tuDiY8C3ctxq1tqvaCgkFb8cCA/edit?usp=sharing"",""บุรีรัมย์!I32"")"),0)</f>
        <v>0</v>
      </c>
      <c r="J92" s="148">
        <f ca="1">IFERROR(__xludf.DUMMYFUNCTION("IMPORTRANGE(""https://docs.google.com/spreadsheets/d/1XL5vhW3sbDhbH9Cz0tuDiY8C3ctxq1tqvaCgkFb8cCA/edit?usp=sharing"",""บุรีรัมย์!J32"")"),0)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IFERROR(__xludf.DUMMYFUNCTION("IMPORTRANGE(""https://docs.google.com/spreadsheets/d/1XL5vhW3sbDhbH9Cz0tuDiY8C3ctxq1tqvaCgkFb8cCA/edit?usp=sharing"",""บุรีรัมย์!I33"")"),0)</f>
        <v>0</v>
      </c>
      <c r="J93" s="148">
        <f ca="1">IFERROR(__xludf.DUMMYFUNCTION("IMPORTRANGE(""https://docs.google.com/spreadsheets/d/1XL5vhW3sbDhbH9Cz0tuDiY8C3ctxq1tqvaCgkFb8cCA/edit?usp=sharing"",""บุรีรัมย์!J33"")"),0)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IFERROR(__xludf.DUMMYFUNCTION("IMPORTRANGE(""https://docs.google.com/spreadsheets/d/1Yj_ptqi66GCucihVvJfMjLAmec39IyEx_6qawtMGysU/edit?usp=sharing"",""สบก!AR44"")"),0)</f>
        <v>0</v>
      </c>
      <c r="N98" s="177">
        <f ca="1">IFERROR(__xludf.DUMMYFUNCTION("IMPORTRANGE(""https://docs.google.com/spreadsheets/d/1Yj_ptqi66GCucihVvJfMjLAmec39IyEx_6qawtMGysU/edit?usp=sharing"",""สบก!AS44"")"),0)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IFERROR(__xludf.DUMMYFUNCTION("IMPORTRANGE(""https://docs.google.com/spreadsheets/d/1Yj_ptqi66GCucihVvJfMjLAmec39IyEx_6qawtMGysU/edit?usp=sharing"",""สบก!AN44"")"),0)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IFERROR(__xludf.DUMMYFUNCTION("IMPORTRANGE(""https://docs.google.com/spreadsheets/d/1Yj_ptqi66GCucihVvJfMjLAmec39IyEx_6qawtMGysU/edit?usp=sharing"",""สบก!AO44"")"),0)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IFERROR(__xludf.DUMMYFUNCTION("IMPORTRANGE(""https://docs.google.com/spreadsheets/d/1Yj_ptqi66GCucihVvJfMjLAmec39IyEx_6qawtMGysU/edit?usp=sharing"",""สบก!AP44"")"),0)</f>
        <v>0</v>
      </c>
      <c r="M102" s="103"/>
      <c r="N102" s="93">
        <f ca="1">IFERROR(__xludf.DUMMYFUNCTION("IMPORTRANGE(""https://docs.google.com/spreadsheets/d/1Yj_ptqi66GCucihVvJfMjLAmec39IyEx_6qawtMGysU/edit?usp=sharing"",""สบก!AT44"")"),0)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IFERROR(__xludf.DUMMYFUNCTION("IMPORTRANGE(""https://docs.google.com/spreadsheets/d/1XL5vhW3sbDhbH9Cz0tuDiY8C3ctxq1tqvaCgkFb8cCA/edit?usp=sharing"",""บุรีรัมย์!J39"")"),0)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IFERROR(__xludf.DUMMYFUNCTION("IMPORTRANGE(""https://docs.google.com/spreadsheets/d/1XL5vhW3sbDhbH9Cz0tuDiY8C3ctxq1tqvaCgkFb8cCA/edit?usp=sharing"",""บุรีรัมย์!J40"")"),0)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IFERROR(__xludf.DUMMYFUNCTION("IMPORTRANGE(""https://docs.google.com/spreadsheets/d/1XL5vhW3sbDhbH9Cz0tuDiY8C3ctxq1tqvaCgkFb8cCA/edit?usp=sharing"",""บุรีรัมย์!J41"")"),0)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IFERROR(__xludf.DUMMYFUNCTION("IMPORTRANGE(""https://docs.google.com/spreadsheets/d/1XL5vhW3sbDhbH9Cz0tuDiY8C3ctxq1tqvaCgkFb8cCA/edit?usp=sharing"",""บุรีรัมย์!J42"")"),0)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IFERROR(__xludf.DUMMYFUNCTION("IMPORTRANGE(""https://docs.google.com/spreadsheets/d/1XL5vhW3sbDhbH9Cz0tuDiY8C3ctxq1tqvaCgkFb8cCA/edit?usp=sharing"",""บุรีรัมย์!I43"")"),0)</f>
        <v>0</v>
      </c>
      <c r="J108" s="213">
        <f ca="1">IFERROR(__xludf.DUMMYFUNCTION("IMPORTRANGE(""https://docs.google.com/spreadsheets/d/1XL5vhW3sbDhbH9Cz0tuDiY8C3ctxq1tqvaCgkFb8cCA/edit?usp=sharing"",""บุรีรัมย์!J43"")"),0)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IFERROR(__xludf.DUMMYFUNCTION("IMPORTRANGE(""https://docs.google.com/spreadsheets/d/1XL5vhW3sbDhbH9Cz0tuDiY8C3ctxq1tqvaCgkFb8cCA/edit?usp=sharing"",""บุรีรัมย์!I44"")"),0)</f>
        <v>0</v>
      </c>
      <c r="J109" s="213">
        <f ca="1">IFERROR(__xludf.DUMMYFUNCTION("IMPORTRANGE(""https://docs.google.com/spreadsheets/d/1XL5vhW3sbDhbH9Cz0tuDiY8C3ctxq1tqvaCgkFb8cCA/edit?usp=sharing"",""บุรีรัมย์!J44"")"),0)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IFERROR(__xludf.DUMMYFUNCTION("IMPORTRANGE(""https://docs.google.com/spreadsheets/d/1XL5vhW3sbDhbH9Cz0tuDiY8C3ctxq1tqvaCgkFb8cCA/edit?usp=sharing"",""บุรีรัมย์!I45"")"),0)</f>
        <v>0</v>
      </c>
      <c r="J110" s="213">
        <f ca="1">IFERROR(__xludf.DUMMYFUNCTION("IMPORTRANGE(""https://docs.google.com/spreadsheets/d/1XL5vhW3sbDhbH9Cz0tuDiY8C3ctxq1tqvaCgkFb8cCA/edit?usp=sharing"",""บุรีรัมย์!J45"")"),0)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IFERROR(__xludf.DUMMYFUNCTION("IMPORTRANGE(""https://docs.google.com/spreadsheets/d/1XL5vhW3sbDhbH9Cz0tuDiY8C3ctxq1tqvaCgkFb8cCA/edit?usp=sharing"",""บุรีรัมย์!I46"")"),0)</f>
        <v>0</v>
      </c>
      <c r="J111" s="213">
        <f ca="1">IFERROR(__xludf.DUMMYFUNCTION("IMPORTRANGE(""https://docs.google.com/spreadsheets/d/1XL5vhW3sbDhbH9Cz0tuDiY8C3ctxq1tqvaCgkFb8cCA/edit?usp=sharing"",""บุรีรัมย์!J46"")"),0)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IFERROR(__xludf.DUMMYFUNCTION("IMPORTRANGE(""https://docs.google.com/spreadsheets/d/1XL5vhW3sbDhbH9Cz0tuDiY8C3ctxq1tqvaCgkFb8cCA/edit?usp=sharing"",""บุรีรัมย์!I47"")"),0)</f>
        <v>0</v>
      </c>
      <c r="J112" s="213">
        <f ca="1">IFERROR(__xludf.DUMMYFUNCTION("IMPORTRANGE(""https://docs.google.com/spreadsheets/d/1XL5vhW3sbDhbH9Cz0tuDiY8C3ctxq1tqvaCgkFb8cCA/edit?usp=sharing"",""บุรีรัมย์!J47"")"),0)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IFERROR(__xludf.DUMMYFUNCTION("IMPORTRANGE(""https://docs.google.com/spreadsheets/d/1XL5vhW3sbDhbH9Cz0tuDiY8C3ctxq1tqvaCgkFb8cCA/edit?usp=sharing"",""บุรีรัมย์!I48"")"),0)</f>
        <v>0</v>
      </c>
      <c r="J113" s="213">
        <f ca="1">IFERROR(__xludf.DUMMYFUNCTION("IMPORTRANGE(""https://docs.google.com/spreadsheets/d/1XL5vhW3sbDhbH9Cz0tuDiY8C3ctxq1tqvaCgkFb8cCA/edit?usp=sharing"",""บุรีรัมย์!J48"")"),0)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IFERROR(__xludf.DUMMYFUNCTION("IMPORTRANGE(""https://docs.google.com/spreadsheets/d/1XL5vhW3sbDhbH9Cz0tuDiY8C3ctxq1tqvaCgkFb8cCA/edit?usp=sharing"",""บุรีรัมย์!J49"")"),0)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IFERROR(__xludf.DUMMYFUNCTION("IMPORTRANGE(""https://docs.google.com/spreadsheets/d/1XL5vhW3sbDhbH9Cz0tuDiY8C3ctxq1tqvaCgkFb8cCA/edit?usp=sharing"",""บุรีรัมย์!J50"")"),0)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IFERROR(__xludf.DUMMYFUNCTION("IMPORTRANGE(""https://docs.google.com/spreadsheets/d/1XL5vhW3sbDhbH9Cz0tuDiY8C3ctxq1tqvaCgkFb8cCA/edit?usp=sharing"",""บุรีรัมย์!I52"")"),20)</f>
        <v>20</v>
      </c>
      <c r="J117" s="148">
        <f ca="1">IFERROR(__xludf.DUMMYFUNCTION("IMPORTRANGE(""https://docs.google.com/spreadsheets/d/1XL5vhW3sbDhbH9Cz0tuDiY8C3ctxq1tqvaCgkFb8cCA/edit?usp=sharing"",""บุรีรัมย์!J52"")"),20)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39500</v>
      </c>
      <c r="O118" s="157">
        <f t="shared" ref="O118:O120" ca="1" si="59">IF(L118&gt;0,N118*100/L118,0)</f>
        <v>47.91363415817564</v>
      </c>
      <c r="P118" s="157">
        <f t="shared" ref="P118:P120" ca="1" si="60">IF(M118&gt;0,N118*100/M118,0)</f>
        <v>59.452137266706806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39500</v>
      </c>
      <c r="O120" s="162">
        <f t="shared" ca="1" si="59"/>
        <v>47.91363415817564</v>
      </c>
      <c r="P120" s="162">
        <f t="shared" ca="1" si="60"/>
        <v>59.452137266706806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IFERROR(__xludf.DUMMYFUNCTION("IMPORTRANGE(""https://docs.google.com/spreadsheets/d/1Yj_ptqi66GCucihVvJfMjLAmec39IyEx_6qawtMGysU/edit?usp=sharing"",""สบก!BA44"")"),66440)</f>
        <v>66440</v>
      </c>
      <c r="N122" s="177">
        <f ca="1">IFERROR(__xludf.DUMMYFUNCTION("IMPORTRANGE(""https://docs.google.com/spreadsheets/d/1Yj_ptqi66GCucihVvJfMjLAmec39IyEx_6qawtMGysU/edit?usp=sharing"",""สบก!BB44"")"),39500)</f>
        <v>39500</v>
      </c>
      <c r="O122" s="178">
        <f ca="1">IF(L122&gt;0,N122*100/L122,0)</f>
        <v>47.91363415817564</v>
      </c>
      <c r="P122" s="178">
        <f ca="1">IF(M122&gt;0,N122*100/M122,0)</f>
        <v>59.452137266706806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IFERROR(__xludf.DUMMYFUNCTION("IMPORTRANGE(""https://docs.google.com/spreadsheets/d/1Yj_ptqi66GCucihVvJfMjLAmec39IyEx_6qawtMGysU/edit?usp=sharing"",""สบก!AW44"")"),0)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IFERROR(__xludf.DUMMYFUNCTION("IMPORTRANGE(""https://docs.google.com/spreadsheets/d/1Yj_ptqi66GCucihVvJfMjLAmec39IyEx_6qawtMGysU/edit?usp=sharing"",""สบก!AX44"")"),82440)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IFERROR(__xludf.DUMMYFUNCTION("IMPORTRANGE(""https://docs.google.com/spreadsheets/d/1Yj_ptqi66GCucihVvJfMjLAmec39IyEx_6qawtMGysU/edit?usp=sharing"",""สบก!AY44"")"),0)</f>
        <v>0</v>
      </c>
      <c r="M126" s="103"/>
      <c r="N126" s="93">
        <f ca="1">IFERROR(__xludf.DUMMYFUNCTION("IMPORTRANGE(""https://docs.google.com/spreadsheets/d/1Yj_ptqi66GCucihVvJfMjLAmec39IyEx_6qawtMGysU/edit?usp=sharing"",""สบก!BC44"")"),0)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IFERROR(__xludf.DUMMYFUNCTION("IMPORTRANGE(""https://docs.google.com/spreadsheets/d/1XL5vhW3sbDhbH9Cz0tuDiY8C3ctxq1tqvaCgkFb8cCA/edit?usp=sharing"",""บุรีรัมย์!J58"")"),0)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IFERROR(__xludf.DUMMYFUNCTION("IMPORTRANGE(""https://docs.google.com/spreadsheets/d/1XL5vhW3sbDhbH9Cz0tuDiY8C3ctxq1tqvaCgkFb8cCA/edit?usp=sharing"",""บุรีรัมย์!J59"")"),1)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IFERROR(__xludf.DUMMYFUNCTION("IMPORTRANGE(""https://docs.google.com/spreadsheets/d/1XL5vhW3sbDhbH9Cz0tuDiY8C3ctxq1tqvaCgkFb8cCA/edit?usp=sharing"",""บุรีรัมย์!J60"")"),1)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IFERROR(__xludf.DUMMYFUNCTION("IMPORTRANGE(""https://docs.google.com/spreadsheets/d/1XL5vhW3sbDhbH9Cz0tuDiY8C3ctxq1tqvaCgkFb8cCA/edit?usp=sharing"",""บุรีรัมย์!J61"")"),1)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IFERROR(__xludf.DUMMYFUNCTION("IMPORTRANGE(""https://docs.google.com/spreadsheets/d/1XL5vhW3sbDhbH9Cz0tuDiY8C3ctxq1tqvaCgkFb8cCA/edit?usp=sharing"",""บุรีรัมย์!I62"")"),20)</f>
        <v>20</v>
      </c>
      <c r="J132" s="213">
        <f ca="1">IFERROR(__xludf.DUMMYFUNCTION("IMPORTRANGE(""https://docs.google.com/spreadsheets/d/1XL5vhW3sbDhbH9Cz0tuDiY8C3ctxq1tqvaCgkFb8cCA/edit?usp=sharing"",""บุรีรัมย์!J62"")"),20)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IFERROR(__xludf.DUMMYFUNCTION("IMPORTRANGE(""https://docs.google.com/spreadsheets/d/1XL5vhW3sbDhbH9Cz0tuDiY8C3ctxq1tqvaCgkFb8cCA/edit?usp=sharing"",""บุรีรัมย์!I63"")"),20)</f>
        <v>20</v>
      </c>
      <c r="J133" s="213">
        <f ca="1">IFERROR(__xludf.DUMMYFUNCTION("IMPORTRANGE(""https://docs.google.com/spreadsheets/d/1XL5vhW3sbDhbH9Cz0tuDiY8C3ctxq1tqvaCgkFb8cCA/edit?usp=sharing"",""บุรีรัมย์!J63"")"),0)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IFERROR(__xludf.DUMMYFUNCTION("IMPORTRANGE(""https://docs.google.com/spreadsheets/d/1XL5vhW3sbDhbH9Cz0tuDiY8C3ctxq1tqvaCgkFb8cCA/edit?usp=sharing"",""บุรีรัมย์!J64"")"),0)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IFERROR(__xludf.DUMMYFUNCTION("IMPORTRANGE(""https://docs.google.com/spreadsheets/d/1XL5vhW3sbDhbH9Cz0tuDiY8C3ctxq1tqvaCgkFb8cCA/edit?usp=sharing"",""บุรีรัมย์!J65"")"),0)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IFERROR(__xludf.DUMMYFUNCTION("IMPORTRANGE(""https://docs.google.com/spreadsheets/d/1XL5vhW3sbDhbH9Cz0tuDiY8C3ctxq1tqvaCgkFb8cCA/edit?usp=sharing"",""บุรีรัมย์!I68"")"),0)</f>
        <v>0</v>
      </c>
      <c r="J138" s="276">
        <f ca="1">IFERROR(__xludf.DUMMYFUNCTION("IMPORTRANGE(""https://docs.google.com/spreadsheets/d/1XL5vhW3sbDhbH9Cz0tuDiY8C3ctxq1tqvaCgkFb8cCA/edit?usp=sharing"",""บุรีรัมย์!J68"")"),0)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98500</v>
      </c>
      <c r="M140" s="158">
        <f t="shared" ca="1" si="64"/>
        <v>55750</v>
      </c>
      <c r="N140" s="158">
        <f t="shared" ca="1" si="64"/>
        <v>25750</v>
      </c>
      <c r="O140" s="157">
        <f t="shared" ref="O140:O142" ca="1" si="65">IF(L140&gt;0,N140*100/L140,0)</f>
        <v>26.142131979695431</v>
      </c>
      <c r="P140" s="157">
        <f t="shared" ref="P140:P142" ca="1" si="66">IF(M140&gt;0,N140*100/M140,0)</f>
        <v>46.188340807174889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98500</v>
      </c>
      <c r="M142" s="163">
        <f t="shared" ca="1" si="68"/>
        <v>55750</v>
      </c>
      <c r="N142" s="163">
        <f t="shared" ca="1" si="68"/>
        <v>25750</v>
      </c>
      <c r="O142" s="162">
        <f t="shared" ca="1" si="65"/>
        <v>26.142131979695431</v>
      </c>
      <c r="P142" s="162">
        <f t="shared" ca="1" si="66"/>
        <v>46.188340807174889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98500</v>
      </c>
      <c r="M144" s="176">
        <f ca="1">IFERROR(__xludf.DUMMYFUNCTION("IMPORTRANGE(""https://docs.google.com/spreadsheets/d/1Yj_ptqi66GCucihVvJfMjLAmec39IyEx_6qawtMGysU/edit?usp=sharing"",""สบก!BJ44"")"),55750)</f>
        <v>55750</v>
      </c>
      <c r="N144" s="177">
        <f ca="1">IFERROR(__xludf.DUMMYFUNCTION("IMPORTRANGE(""https://docs.google.com/spreadsheets/d/1Yj_ptqi66GCucihVvJfMjLAmec39IyEx_6qawtMGysU/edit?usp=sharing"",""สบก!BK44"")"),25750)</f>
        <v>25750</v>
      </c>
      <c r="O144" s="178">
        <f ca="1">IF(L144&gt;0,N144*100/L144,0)</f>
        <v>26.142131979695431</v>
      </c>
      <c r="P144" s="178">
        <f ca="1">IF(M144&gt;0,N144*100/M144,0)</f>
        <v>46.188340807174889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IFERROR(__xludf.DUMMYFUNCTION("IMPORTRANGE(""https://docs.google.com/spreadsheets/d/1Yj_ptqi66GCucihVvJfMjLAmec39IyEx_6qawtMGysU/edit?usp=sharing"",""สบก!BF44"")"),0)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IFERROR(__xludf.DUMMYFUNCTION("IMPORTRANGE(""https://docs.google.com/spreadsheets/d/1Yj_ptqi66GCucihVvJfMjLAmec39IyEx_6qawtMGysU/edit?usp=sharing"",""สบก!BG44"")"),98500)</f>
        <v>98500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IFERROR(__xludf.DUMMYFUNCTION("IMPORTRANGE(""https://docs.google.com/spreadsheets/d/1Yj_ptqi66GCucihVvJfMjLAmec39IyEx_6qawtMGysU/edit?usp=sharing"",""สบก!BH44"")"),0)</f>
        <v>0</v>
      </c>
      <c r="M148" s="103"/>
      <c r="N148" s="93">
        <f ca="1">IFERROR(__xludf.DUMMYFUNCTION("IMPORTRANGE(""https://docs.google.com/spreadsheets/d/1Yj_ptqi66GCucihVvJfMjLAmec39IyEx_6qawtMGysU/edit?usp=sharing"",""สบก!BL44"")"),0)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IFERROR(__xludf.DUMMYFUNCTION("IMPORTRANGE(""https://docs.google.com/spreadsheets/d/1XL5vhW3sbDhbH9Cz0tuDiY8C3ctxq1tqvaCgkFb8cCA/edit?usp=sharing"",""บุรีรัมย์!I74"")"),4)</f>
        <v>4</v>
      </c>
      <c r="J149" s="284">
        <f ca="1">IFERROR(__xludf.DUMMYFUNCTION("IMPORTRANGE(""https://docs.google.com/spreadsheets/d/1XL5vhW3sbDhbH9Cz0tuDiY8C3ctxq1tqvaCgkFb8cCA/edit?usp=sharing"",""บุรีรัมย์!J74"")"),1)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IFERROR(__xludf.DUMMYFUNCTION("IMPORTRANGE(""https://docs.google.com/spreadsheets/d/1XL5vhW3sbDhbH9Cz0tuDiY8C3ctxq1tqvaCgkFb8cCA/edit?usp=sharing"",""บุรีรัมย์!J79"")"),0)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IFERROR(__xludf.DUMMYFUNCTION("IMPORTRANGE(""https://docs.google.com/spreadsheets/d/1XL5vhW3sbDhbH9Cz0tuDiY8C3ctxq1tqvaCgkFb8cCA/edit?usp=sharing"",""บุรีรัมย์!J80"")"),1)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IFERROR(__xludf.DUMMYFUNCTION("IMPORTRANGE(""https://docs.google.com/spreadsheets/d/1XL5vhW3sbDhbH9Cz0tuDiY8C3ctxq1tqvaCgkFb8cCA/edit?usp=sharing"",""บุรีรัมย์!J81"")"),1)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IFERROR(__xludf.DUMMYFUNCTION("IMPORTRANGE(""https://docs.google.com/spreadsheets/d/1XL5vhW3sbDhbH9Cz0tuDiY8C3ctxq1tqvaCgkFb8cCA/edit?usp=sharing"",""บุรีรัมย์!J82"")"),1)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IFERROR(__xludf.DUMMYFUNCTION("IMPORTRANGE(""https://docs.google.com/spreadsheets/d/1XL5vhW3sbDhbH9Cz0tuDiY8C3ctxq1tqvaCgkFb8cCA/edit?usp=sharing"",""บุรีรัมย์!I83"")"),4)</f>
        <v>4</v>
      </c>
      <c r="J158" s="198">
        <f ca="1">IFERROR(__xludf.DUMMYFUNCTION("IMPORTRANGE(""https://docs.google.com/spreadsheets/d/1XL5vhW3sbDhbH9Cz0tuDiY8C3ctxq1tqvaCgkFb8cCA/edit?usp=sharing"",""บุรีรัมย์!J83"")"),1)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IFERROR(__xludf.DUMMYFUNCTION("IMPORTRANGE(""https://docs.google.com/spreadsheets/d/1XL5vhW3sbDhbH9Cz0tuDiY8C3ctxq1tqvaCgkFb8cCA/edit?usp=sharing"",""บุรีรัมย์!J84"")"),0)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IFERROR(__xludf.DUMMYFUNCTION("IMPORTRANGE(""https://docs.google.com/spreadsheets/d/1XL5vhW3sbDhbH9Cz0tuDiY8C3ctxq1tqvaCgkFb8cCA/edit?usp=sharing"",""บุรีรัมย์!J85"")"),0)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IFERROR(__xludf.DUMMYFUNCTION("IMPORTRANGE(""https://docs.google.com/spreadsheets/d/1XL5vhW3sbDhbH9Cz0tuDiY8C3ctxq1tqvaCgkFb8cCA/edit?usp=sharing"",""บุรีรัมย์!J86"")"),0)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IFERROR(__xludf.DUMMYFUNCTION("IMPORTRANGE(""https://docs.google.com/spreadsheets/d/1XL5vhW3sbDhbH9Cz0tuDiY8C3ctxq1tqvaCgkFb8cCA/edit?usp=sharing"",""บุรีรัมย์!J87"")"),0)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IFERROR(__xludf.DUMMYFUNCTION("IMPORTRANGE(""https://docs.google.com/spreadsheets/d/1XL5vhW3sbDhbH9Cz0tuDiY8C3ctxq1tqvaCgkFb8cCA/edit?usp=sharing"",""บุรีรัมย์!J88"")"),0)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IFERROR(__xludf.DUMMYFUNCTION("IMPORTRANGE(""https://docs.google.com/spreadsheets/d/1XL5vhW3sbDhbH9Cz0tuDiY8C3ctxq1tqvaCgkFb8cCA/edit?usp=sharing"",""บุรีรัมย์!I89"")"),3)</f>
        <v>3</v>
      </c>
      <c r="J164" s="292">
        <f ca="1">IFERROR(__xludf.DUMMYFUNCTION("IMPORTRANGE(""https://docs.google.com/spreadsheets/d/1XL5vhW3sbDhbH9Cz0tuDiY8C3ctxq1tqvaCgkFb8cCA/edit?usp=sharing"",""บุรีรัมย์!J89"")"),0)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IFERROR(__xludf.DUMMYFUNCTION("IMPORTRANGE(""https://docs.google.com/spreadsheets/d/1XL5vhW3sbDhbH9Cz0tuDiY8C3ctxq1tqvaCgkFb8cCA/edit?usp=sharing"",""บุรีรัมย์!J94"")"),0)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IFERROR(__xludf.DUMMYFUNCTION("IMPORTRANGE(""https://docs.google.com/spreadsheets/d/1XL5vhW3sbDhbH9Cz0tuDiY8C3ctxq1tqvaCgkFb8cCA/edit?usp=sharing"",""บุรีรัมย์!J95"")"),1)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IFERROR(__xludf.DUMMYFUNCTION("IMPORTRANGE(""https://docs.google.com/spreadsheets/d/1XL5vhW3sbDhbH9Cz0tuDiY8C3ctxq1tqvaCgkFb8cCA/edit?usp=sharing"",""บุรีรัมย์!J96"")"),1)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IFERROR(__xludf.DUMMYFUNCTION("IMPORTRANGE(""https://docs.google.com/spreadsheets/d/1XL5vhW3sbDhbH9Cz0tuDiY8C3ctxq1tqvaCgkFb8cCA/edit?usp=sharing"",""บุรีรัมย์!J97"")"),0)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IFERROR(__xludf.DUMMYFUNCTION("IMPORTRANGE(""https://docs.google.com/spreadsheets/d/1XL5vhW3sbDhbH9Cz0tuDiY8C3ctxq1tqvaCgkFb8cCA/edit?usp=sharing"",""บุรีรัมย์!I98"")"),3)</f>
        <v>3</v>
      </c>
      <c r="J173" s="198">
        <f ca="1">IFERROR(__xludf.DUMMYFUNCTION("IMPORTRANGE(""https://docs.google.com/spreadsheets/d/1XL5vhW3sbDhbH9Cz0tuDiY8C3ctxq1tqvaCgkFb8cCA/edit?usp=sharing"",""บุรีรัมย์!J98"")"),0)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IFERROR(__xludf.DUMMYFUNCTION("IMPORTRANGE(""https://docs.google.com/spreadsheets/d/1XL5vhW3sbDhbH9Cz0tuDiY8C3ctxq1tqvaCgkFb8cCA/edit?usp=sharing"",""บุรีรัมย์!J99"")"),0)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IFERROR(__xludf.DUMMYFUNCTION("IMPORTRANGE(""https://docs.google.com/spreadsheets/d/1XL5vhW3sbDhbH9Cz0tuDiY8C3ctxq1tqvaCgkFb8cCA/edit?usp=sharing"",""บุรีรัมย์!J100"")"),0)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IFERROR(__xludf.DUMMYFUNCTION("IMPORTRANGE(""https://docs.google.com/spreadsheets/d/1XL5vhW3sbDhbH9Cz0tuDiY8C3ctxq1tqvaCgkFb8cCA/edit?usp=sharing"",""บุรีรัมย์!I101"")"),1)</f>
        <v>1</v>
      </c>
      <c r="J176" s="292">
        <f ca="1">IFERROR(__xludf.DUMMYFUNCTION("IMPORTRANGE(""https://docs.google.com/spreadsheets/d/1XL5vhW3sbDhbH9Cz0tuDiY8C3ctxq1tqvaCgkFb8cCA/edit?usp=sharing"",""บุรีรัมย์!J101"")"),1)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IFERROR(__xludf.DUMMYFUNCTION("IMPORTRANGE(""https://docs.google.com/spreadsheets/d/1XL5vhW3sbDhbH9Cz0tuDiY8C3ctxq1tqvaCgkFb8cCA/edit?usp=sharing"",""บุรีรัมย์!J106"")"),0)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IFERROR(__xludf.DUMMYFUNCTION("IMPORTRANGE(""https://docs.google.com/spreadsheets/d/1XL5vhW3sbDhbH9Cz0tuDiY8C3ctxq1tqvaCgkFb8cCA/edit?usp=sharing"",""บุรีรัมย์!J107"")"),1)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IFERROR(__xludf.DUMMYFUNCTION("IMPORTRANGE(""https://docs.google.com/spreadsheets/d/1XL5vhW3sbDhbH9Cz0tuDiY8C3ctxq1tqvaCgkFb8cCA/edit?usp=sharing"",""บุรีรัมย์!J108"")"),1)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IFERROR(__xludf.DUMMYFUNCTION("IMPORTRANGE(""https://docs.google.com/spreadsheets/d/1XL5vhW3sbDhbH9Cz0tuDiY8C3ctxq1tqvaCgkFb8cCA/edit?usp=sharing"",""บุรีรัมย์!J109"")"),1)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IFERROR(__xludf.DUMMYFUNCTION("IMPORTRANGE(""https://docs.google.com/spreadsheets/d/1XL5vhW3sbDhbH9Cz0tuDiY8C3ctxq1tqvaCgkFb8cCA/edit?usp=sharing"",""บุรีรัมย์!I110"")"),1)</f>
        <v>1</v>
      </c>
      <c r="J185" s="213">
        <f ca="1">IFERROR(__xludf.DUMMYFUNCTION("IMPORTRANGE(""https://docs.google.com/spreadsheets/d/1XL5vhW3sbDhbH9Cz0tuDiY8C3ctxq1tqvaCgkFb8cCA/edit?usp=sharing"",""บุรีรัมย์!J110"")"),0)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IFERROR(__xludf.DUMMYFUNCTION("IMPORTRANGE(""https://docs.google.com/spreadsheets/d/1XL5vhW3sbDhbH9Cz0tuDiY8C3ctxq1tqvaCgkFb8cCA/edit?usp=sharing"",""บุรีรัมย์!I111"")"),1)</f>
        <v>1</v>
      </c>
      <c r="J186" s="213">
        <f ca="1">IFERROR(__xludf.DUMMYFUNCTION("IMPORTRANGE(""https://docs.google.com/spreadsheets/d/1XL5vhW3sbDhbH9Cz0tuDiY8C3ctxq1tqvaCgkFb8cCA/edit?usp=sharing"",""บุรีรัมย์!J111"")"),1)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IFERROR(__xludf.DUMMYFUNCTION("IMPORTRANGE(""https://docs.google.com/spreadsheets/d/1XL5vhW3sbDhbH9Cz0tuDiY8C3ctxq1tqvaCgkFb8cCA/edit?usp=sharing"",""บุรีรัมย์!J112"")"),0)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IFERROR(__xludf.DUMMYFUNCTION("IMPORTRANGE(""https://docs.google.com/spreadsheets/d/1XL5vhW3sbDhbH9Cz0tuDiY8C3ctxq1tqvaCgkFb8cCA/edit?usp=sharing"",""บุรีรัมย์!J113"")"),0)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IFERROR(__xludf.DUMMYFUNCTION("IMPORTRANGE(""https://docs.google.com/spreadsheets/d/1XL5vhW3sbDhbH9Cz0tuDiY8C3ctxq1tqvaCgkFb8cCA/edit?usp=sharing"",""บุรีรัมย์!I114"")"),100000)</f>
        <v>100000</v>
      </c>
      <c r="J189" s="292">
        <f ca="1">IFERROR(__xludf.DUMMYFUNCTION("IMPORTRANGE(""https://docs.google.com/spreadsheets/d/1XL5vhW3sbDhbH9Cz0tuDiY8C3ctxq1tqvaCgkFb8cCA/edit?usp=sharing"",""บุรีรัมย์!J114"")"),0)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IFERROR(__xludf.DUMMYFUNCTION("IMPORTRANGE(""https://docs.google.com/spreadsheets/d/1XL5vhW3sbDhbH9Cz0tuDiY8C3ctxq1tqvaCgkFb8cCA/edit?usp=sharing"",""บุรีรัมย์!J119"")"),1)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IFERROR(__xludf.DUMMYFUNCTION("IMPORTRANGE(""https://docs.google.com/spreadsheets/d/1XL5vhW3sbDhbH9Cz0tuDiY8C3ctxq1tqvaCgkFb8cCA/edit?usp=sharing"",""บุรีรัมย์!J120"")"),0)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IFERROR(__xludf.DUMMYFUNCTION("IMPORTRANGE(""https://docs.google.com/spreadsheets/d/1XL5vhW3sbDhbH9Cz0tuDiY8C3ctxq1tqvaCgkFb8cCA/edit?usp=sharing"",""บุรีรัมย์!J121"")"),0)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IFERROR(__xludf.DUMMYFUNCTION("IMPORTRANGE(""https://docs.google.com/spreadsheets/d/1XL5vhW3sbDhbH9Cz0tuDiY8C3ctxq1tqvaCgkFb8cCA/edit?usp=sharing"",""บุรีรัมย์!J122"")"),0)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IFERROR(__xludf.DUMMYFUNCTION("IMPORTRANGE(""https://docs.google.com/spreadsheets/d/1XL5vhW3sbDhbH9Cz0tuDiY8C3ctxq1tqvaCgkFb8cCA/edit?usp=sharing"",""บุรีรัมย์!I124"")"),100000)</f>
        <v>100000</v>
      </c>
      <c r="J199" s="198">
        <f ca="1">IFERROR(__xludf.DUMMYFUNCTION("IMPORTRANGE(""https://docs.google.com/spreadsheets/d/1XL5vhW3sbDhbH9Cz0tuDiY8C3ctxq1tqvaCgkFb8cCA/edit?usp=sharing"",""บุรีรัมย์!J124"")"),0)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IFERROR(__xludf.DUMMYFUNCTION("IMPORTRANGE(""https://docs.google.com/spreadsheets/d/1XL5vhW3sbDhbH9Cz0tuDiY8C3ctxq1tqvaCgkFb8cCA/edit?usp=sharing"",""บุรีรัมย์!I125"")"),100000)</f>
        <v>100000</v>
      </c>
      <c r="J200" s="198">
        <f ca="1">IFERROR(__xludf.DUMMYFUNCTION("IMPORTRANGE(""https://docs.google.com/spreadsheets/d/1XL5vhW3sbDhbH9Cz0tuDiY8C3ctxq1tqvaCgkFb8cCA/edit?usp=sharing"",""บุรีรัมย์!J125"")"),0)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IFERROR(__xludf.DUMMYFUNCTION("IMPORTRANGE(""https://docs.google.com/spreadsheets/d/1XL5vhW3sbDhbH9Cz0tuDiY8C3ctxq1tqvaCgkFb8cCA/edit?usp=sharing"",""บุรีรัมย์!I126"")"),0)</f>
        <v>0</v>
      </c>
      <c r="J201" s="198">
        <f ca="1">IFERROR(__xludf.DUMMYFUNCTION("IMPORTRANGE(""https://docs.google.com/spreadsheets/d/1XL5vhW3sbDhbH9Cz0tuDiY8C3ctxq1tqvaCgkFb8cCA/edit?usp=sharing"",""บุรีรัมย์!J126"")"),0)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IFERROR(__xludf.DUMMYFUNCTION("IMPORTRANGE(""https://docs.google.com/spreadsheets/d/1XL5vhW3sbDhbH9Cz0tuDiY8C3ctxq1tqvaCgkFb8cCA/edit?usp=sharing"",""บุรีรัมย์!J127"")"),0)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IFERROR(__xludf.DUMMYFUNCTION("IMPORTRANGE(""https://docs.google.com/spreadsheets/d/1XL5vhW3sbDhbH9Cz0tuDiY8C3ctxq1tqvaCgkFb8cCA/edit?usp=sharing"",""บุรีรัมย์!J128"")"),0)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IFERROR(__xludf.DUMMYFUNCTION("IMPORTRANGE(""https://docs.google.com/spreadsheets/d/1XL5vhW3sbDhbH9Cz0tuDiY8C3ctxq1tqvaCgkFb8cCA/edit?usp=sharing"",""บุรีรัมย์!I129"")"),0)</f>
        <v>0</v>
      </c>
      <c r="J204" s="292">
        <f ca="1">IFERROR(__xludf.DUMMYFUNCTION("IMPORTRANGE(""https://docs.google.com/spreadsheets/d/1XL5vhW3sbDhbH9Cz0tuDiY8C3ctxq1tqvaCgkFb8cCA/edit?usp=sharing"",""บุรีรัมย์!J129"")"),0)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IFERROR(__xludf.DUMMYFUNCTION("IMPORTRANGE(""https://docs.google.com/spreadsheets/d/1XL5vhW3sbDhbH9Cz0tuDiY8C3ctxq1tqvaCgkFb8cCA/edit?usp=sharing"",""บุรีรัมย์!J134"")"),0)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IFERROR(__xludf.DUMMYFUNCTION("IMPORTRANGE(""https://docs.google.com/spreadsheets/d/1XL5vhW3sbDhbH9Cz0tuDiY8C3ctxq1tqvaCgkFb8cCA/edit?usp=sharing"",""บุรีรัมย์!J135"")"),0)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IFERROR(__xludf.DUMMYFUNCTION("IMPORTRANGE(""https://docs.google.com/spreadsheets/d/1XL5vhW3sbDhbH9Cz0tuDiY8C3ctxq1tqvaCgkFb8cCA/edit?usp=sharing"",""บุรีรัมย์!J136"")"),0)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IFERROR(__xludf.DUMMYFUNCTION("IMPORTRANGE(""https://docs.google.com/spreadsheets/d/1XL5vhW3sbDhbH9Cz0tuDiY8C3ctxq1tqvaCgkFb8cCA/edit?usp=sharing"",""บุรีรัมย์!J137"")"),0)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IFERROR(__xludf.DUMMYFUNCTION("IMPORTRANGE(""https://docs.google.com/spreadsheets/d/1XL5vhW3sbDhbH9Cz0tuDiY8C3ctxq1tqvaCgkFb8cCA/edit?usp=sharing"",""บุรีรัมย์!I138"")"),0)</f>
        <v>0</v>
      </c>
      <c r="J213" s="213">
        <f ca="1">IFERROR(__xludf.DUMMYFUNCTION("IMPORTRANGE(""https://docs.google.com/spreadsheets/d/1XL5vhW3sbDhbH9Cz0tuDiY8C3ctxq1tqvaCgkFb8cCA/edit?usp=sharing"",""บุรีรัมย์!J138"")"),0)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IFERROR(__xludf.DUMMYFUNCTION("IMPORTRANGE(""https://docs.google.com/spreadsheets/d/1XL5vhW3sbDhbH9Cz0tuDiY8C3ctxq1tqvaCgkFb8cCA/edit?usp=sharing"",""บุรีรัมย์!I140"")"),0)</f>
        <v>0</v>
      </c>
      <c r="J215" s="213">
        <f ca="1">IFERROR(__xludf.DUMMYFUNCTION("IMPORTRANGE(""https://docs.google.com/spreadsheets/d/1XL5vhW3sbDhbH9Cz0tuDiY8C3ctxq1tqvaCgkFb8cCA/edit?usp=sharing"",""บุรีรัมย์!J140"")"),0)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IFERROR(__xludf.DUMMYFUNCTION("IMPORTRANGE(""https://docs.google.com/spreadsheets/d/1XL5vhW3sbDhbH9Cz0tuDiY8C3ctxq1tqvaCgkFb8cCA/edit?usp=sharing"",""บุรีรัมย์!I141"")"),0)</f>
        <v>0</v>
      </c>
      <c r="J216" s="213">
        <f ca="1">IFERROR(__xludf.DUMMYFUNCTION("IMPORTRANGE(""https://docs.google.com/spreadsheets/d/1XL5vhW3sbDhbH9Cz0tuDiY8C3ctxq1tqvaCgkFb8cCA/edit?usp=sharing"",""บุรีรัมย์!J141"")"),0)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IFERROR(__xludf.DUMMYFUNCTION("IMPORTRANGE(""https://docs.google.com/spreadsheets/d/1XL5vhW3sbDhbH9Cz0tuDiY8C3ctxq1tqvaCgkFb8cCA/edit?usp=sharing"",""บุรีรัมย์!J142"")"),0)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IFERROR(__xludf.DUMMYFUNCTION("IMPORTRANGE(""https://docs.google.com/spreadsheets/d/1XL5vhW3sbDhbH9Cz0tuDiY8C3ctxq1tqvaCgkFb8cCA/edit?usp=sharing"",""บุรีรัมย์!J143"")"),0)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IFERROR(__xludf.DUMMYFUNCTION("IMPORTRANGE(""https://docs.google.com/spreadsheets/d/1XL5vhW3sbDhbH9Cz0tuDiY8C3ctxq1tqvaCgkFb8cCA/edit?usp=sharing"",""บุรีรัมย์!I144"")"),15)</f>
        <v>15</v>
      </c>
      <c r="J219" s="276">
        <f ca="1">IFERROR(__xludf.DUMMYFUNCTION("IMPORTRANGE(""https://docs.google.com/spreadsheets/d/1XL5vhW3sbDhbH9Cz0tuDiY8C3ctxq1tqvaCgkFb8cCA/edit?usp=sharing"",""บุรีรัมย์!J144"")"),15)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19732</v>
      </c>
      <c r="O220" s="157">
        <f t="shared" ref="O220:O222" ca="1" si="73">IF(L220&gt;0,N220*100/L220,0)</f>
        <v>93.40591715976332</v>
      </c>
      <c r="P220" s="157">
        <f t="shared" ref="P220:P222" ca="1" si="74">IF(M220&gt;0,N220*100/M220,0)</f>
        <v>93.40591715976332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19732</v>
      </c>
      <c r="O222" s="162">
        <f t="shared" ca="1" si="73"/>
        <v>93.40591715976332</v>
      </c>
      <c r="P222" s="162">
        <f t="shared" ca="1" si="74"/>
        <v>93.40591715976332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IFERROR(__xludf.DUMMYFUNCTION("IMPORTRANGE(""https://docs.google.com/spreadsheets/d/1Yj_ptqi66GCucihVvJfMjLAmec39IyEx_6qawtMGysU/edit?usp=sharing"",""สบก!BS44"")"),21125)</f>
        <v>21125</v>
      </c>
      <c r="N224" s="177">
        <f ca="1">IFERROR(__xludf.DUMMYFUNCTION("IMPORTRANGE(""https://docs.google.com/spreadsheets/d/1Yj_ptqi66GCucihVvJfMjLAmec39IyEx_6qawtMGysU/edit?usp=sharing"",""สบก!BT44"")"),19732)</f>
        <v>19732</v>
      </c>
      <c r="O224" s="178">
        <f ca="1">IF(L224&gt;0,N224*100/L224,0)</f>
        <v>93.40591715976332</v>
      </c>
      <c r="P224" s="178">
        <f ca="1">IF(M224&gt;0,N224*100/M224,0)</f>
        <v>93.40591715976332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IFERROR(__xludf.DUMMYFUNCTION("IMPORTRANGE(""https://docs.google.com/spreadsheets/d/1Yj_ptqi66GCucihVvJfMjLAmec39IyEx_6qawtMGysU/edit?usp=sharing"",""สบก!BO44"")"),0)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IFERROR(__xludf.DUMMYFUNCTION("IMPORTRANGE(""https://docs.google.com/spreadsheets/d/1Yj_ptqi66GCucihVvJfMjLAmec39IyEx_6qawtMGysU/edit?usp=sharing"",""สบก!BP44"")"),21125)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IFERROR(__xludf.DUMMYFUNCTION("IMPORTRANGE(""https://docs.google.com/spreadsheets/d/1Yj_ptqi66GCucihVvJfMjLAmec39IyEx_6qawtMGysU/edit?usp=sharing"",""สบก!BQ44"")"),0)</f>
        <v>0</v>
      </c>
      <c r="M228" s="103"/>
      <c r="N228" s="93">
        <f ca="1">IFERROR(__xludf.DUMMYFUNCTION("IMPORTRANGE(""https://docs.google.com/spreadsheets/d/1Yj_ptqi66GCucihVvJfMjLAmec39IyEx_6qawtMGysU/edit?usp=sharing"",""สบก!BU44"")"),0)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IFERROR(__xludf.DUMMYFUNCTION("IMPORTRANGE(""https://docs.google.com/spreadsheets/d/1XL5vhW3sbDhbH9Cz0tuDiY8C3ctxq1tqvaCgkFb8cCA/edit?usp=sharing"",""บุรีรัมย์!I149"")"),15)</f>
        <v>15</v>
      </c>
      <c r="J229" s="276">
        <f ca="1">IFERROR(__xludf.DUMMYFUNCTION("IMPORTRANGE(""https://docs.google.com/spreadsheets/d/1XL5vhW3sbDhbH9Cz0tuDiY8C3ctxq1tqvaCgkFb8cCA/edit?usp=sharing"",""บุรีรัมย์!J149"")"),15)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IFERROR(__xludf.DUMMYFUNCTION("IMPORTRANGE(""https://docs.google.com/spreadsheets/d/1XL5vhW3sbDhbH9Cz0tuDiY8C3ctxq1tqvaCgkFb8cCA/edit?usp=sharing"",""บุรีรัมย์!J151"")"),0)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IFERROR(__xludf.DUMMYFUNCTION("IMPORTRANGE(""https://docs.google.com/spreadsheets/d/1XL5vhW3sbDhbH9Cz0tuDiY8C3ctxq1tqvaCgkFb8cCA/edit?usp=sharing"",""บุรีรัมย์!J152"")"),1)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IFERROR(__xludf.DUMMYFUNCTION("IMPORTRANGE(""https://docs.google.com/spreadsheets/d/1XL5vhW3sbDhbH9Cz0tuDiY8C3ctxq1tqvaCgkFb8cCA/edit?usp=sharing"",""บุรีรัมย์!J153"")"),1)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IFERROR(__xludf.DUMMYFUNCTION("IMPORTRANGE(""https://docs.google.com/spreadsheets/d/1XL5vhW3sbDhbH9Cz0tuDiY8C3ctxq1tqvaCgkFb8cCA/edit?usp=sharing"",""บุรีรัมย์!J154"")"),1)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IFERROR(__xludf.DUMMYFUNCTION("IMPORTRANGE(""https://docs.google.com/spreadsheets/d/1XL5vhW3sbDhbH9Cz0tuDiY8C3ctxq1tqvaCgkFb8cCA/edit?usp=sharing"",""บุรีรัมย์!I155"")"),15)</f>
        <v>15</v>
      </c>
      <c r="J235" s="198">
        <f ca="1">IFERROR(__xludf.DUMMYFUNCTION("IMPORTRANGE(""https://docs.google.com/spreadsheets/d/1XL5vhW3sbDhbH9Cz0tuDiY8C3ctxq1tqvaCgkFb8cCA/edit?usp=sharing"",""บุรีรัมย์!J155"")"),15)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IFERROR(__xludf.DUMMYFUNCTION("IMPORTRANGE(""https://docs.google.com/spreadsheets/d/1XL5vhW3sbDhbH9Cz0tuDiY8C3ctxq1tqvaCgkFb8cCA/edit?usp=sharing"",""บุรีรัมย์!J156"")"),0)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IFERROR(__xludf.DUMMYFUNCTION("IMPORTRANGE(""https://docs.google.com/spreadsheets/d/1XL5vhW3sbDhbH9Cz0tuDiY8C3ctxq1tqvaCgkFb8cCA/edit?usp=sharing"",""บุรีรัมย์!J157"")"),0)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IFERROR(__xludf.DUMMYFUNCTION("IMPORTRANGE(""https://docs.google.com/spreadsheets/d/1XL5vhW3sbDhbH9Cz0tuDiY8C3ctxq1tqvaCgkFb8cCA/edit?usp=sharing"",""บุรีรัมย์!I158"")"),0)</f>
        <v>0</v>
      </c>
      <c r="J238" s="276">
        <f ca="1">IFERROR(__xludf.DUMMYFUNCTION("IMPORTRANGE(""https://docs.google.com/spreadsheets/d/1XL5vhW3sbDhbH9Cz0tuDiY8C3ctxq1tqvaCgkFb8cCA/edit?usp=sharing"",""บุรีรัมย์!J158"")"),0)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IFERROR(__xludf.DUMMYFUNCTION("IMPORTRANGE(""https://docs.google.com/spreadsheets/d/1XL5vhW3sbDhbH9Cz0tuDiY8C3ctxq1tqvaCgkFb8cCA/edit?usp=sharing"",""บุรีรัมย์!J159"")"),"")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IFERROR(__xludf.DUMMYFUNCTION("IMPORTRANGE(""https://docs.google.com/spreadsheets/d/1XL5vhW3sbDhbH9Cz0tuDiY8C3ctxq1tqvaCgkFb8cCA/edit?usp=sharing"",""บุรีรัมย์!J161"")"),0)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IFERROR(__xludf.DUMMYFUNCTION("IMPORTRANGE(""https://docs.google.com/spreadsheets/d/1XL5vhW3sbDhbH9Cz0tuDiY8C3ctxq1tqvaCgkFb8cCA/edit?usp=sharing"",""บุรีรัมย์!J162"")"),0)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IFERROR(__xludf.DUMMYFUNCTION("IMPORTRANGE(""https://docs.google.com/spreadsheets/d/1XL5vhW3sbDhbH9Cz0tuDiY8C3ctxq1tqvaCgkFb8cCA/edit?usp=sharing"",""บุรีรัมย์!J163"")"),0)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IFERROR(__xludf.DUMMYFUNCTION("IMPORTRANGE(""https://docs.google.com/spreadsheets/d/1XL5vhW3sbDhbH9Cz0tuDiY8C3ctxq1tqvaCgkFb8cCA/edit?usp=sharing"",""บุรีรัมย์!I164"")"),0)</f>
        <v>0</v>
      </c>
      <c r="J244" s="197">
        <f ca="1">IFERROR(__xludf.DUMMYFUNCTION("IMPORTRANGE(""https://docs.google.com/spreadsheets/d/1XL5vhW3sbDhbH9Cz0tuDiY8C3ctxq1tqvaCgkFb8cCA/edit?usp=sharing"",""บุรีรัมย์!J164"")"),0)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IFERROR(__xludf.DUMMYFUNCTION("IMPORTRANGE(""https://docs.google.com/spreadsheets/d/1XL5vhW3sbDhbH9Cz0tuDiY8C3ctxq1tqvaCgkFb8cCA/edit?usp=sharing"",""บุรีรัมย์!J165"")"),0)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IFERROR(__xludf.DUMMYFUNCTION("IMPORTRANGE(""https://docs.google.com/spreadsheets/d/1XL5vhW3sbDhbH9Cz0tuDiY8C3ctxq1tqvaCgkFb8cCA/edit?usp=sharing"",""บุรีรัมย์!J166"")"),0)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IFERROR(__xludf.DUMMYFUNCTION("IMPORTRANGE(""https://docs.google.com/spreadsheets/d/1XL5vhW3sbDhbH9Cz0tuDiY8C3ctxq1tqvaCgkFb8cCA/edit?usp=sharing"",""บุรีรัมย์!I169"")"),25)</f>
        <v>25</v>
      </c>
      <c r="J249" s="324">
        <f ca="1">IFERROR(__xludf.DUMMYFUNCTION("IMPORTRANGE(""https://docs.google.com/spreadsheets/d/1XL5vhW3sbDhbH9Cz0tuDiY8C3ctxq1tqvaCgkFb8cCA/edit?usp=sharing"",""บุรีรัมย์!J169"")"),25)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49553</v>
      </c>
      <c r="O250" s="157">
        <f t="shared" ref="O250:O252" ca="1" si="78">IF(L250&gt;0,N250*100/L250,0)</f>
        <v>55.677528089887637</v>
      </c>
      <c r="P250" s="157">
        <f t="shared" ref="P250:P252" ca="1" si="79">IF(M250&gt;0,N250*100/M250,0)</f>
        <v>116.59529411764706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49553</v>
      </c>
      <c r="O252" s="162">
        <f t="shared" ca="1" si="78"/>
        <v>55.677528089887637</v>
      </c>
      <c r="P252" s="162">
        <f t="shared" ca="1" si="79"/>
        <v>116.59529411764706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IFERROR(__xludf.DUMMYFUNCTION("IMPORTRANGE(""https://docs.google.com/spreadsheets/d/1Yj_ptqi66GCucihVvJfMjLAmec39IyEx_6qawtMGysU/edit?usp=sharing"",""สบก!CB44"")"),42500)</f>
        <v>42500</v>
      </c>
      <c r="N254" s="177">
        <f ca="1">IFERROR(__xludf.DUMMYFUNCTION("IMPORTRANGE(""https://docs.google.com/spreadsheets/d/1Yj_ptqi66GCucihVvJfMjLAmec39IyEx_6qawtMGysU/edit?usp=sharing"",""สบก!CC44"")"),49553)</f>
        <v>49553</v>
      </c>
      <c r="O254" s="178">
        <f ca="1">IF(L254&gt;0,N254*100/L254,0)</f>
        <v>55.677528089887637</v>
      </c>
      <c r="P254" s="178">
        <f ca="1">IF(M254&gt;0,N254*100/M254,0)</f>
        <v>116.59529411764706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IFERROR(__xludf.DUMMYFUNCTION("IMPORTRANGE(""https://docs.google.com/spreadsheets/d/1Yj_ptqi66GCucihVvJfMjLAmec39IyEx_6qawtMGysU/edit?usp=sharing"",""สบก!BX44"")"),0)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IFERROR(__xludf.DUMMYFUNCTION("IMPORTRANGE(""https://docs.google.com/spreadsheets/d/1Yj_ptqi66GCucihVvJfMjLAmec39IyEx_6qawtMGysU/edit?usp=sharing"",""สบก!BY44"")"),89000)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IFERROR(__xludf.DUMMYFUNCTION("IMPORTRANGE(""https://docs.google.com/spreadsheets/d/1Yj_ptqi66GCucihVvJfMjLAmec39IyEx_6qawtMGysU/edit?usp=sharing"",""สบก!BZ44"")"),0)</f>
        <v>0</v>
      </c>
      <c r="M258" s="103"/>
      <c r="N258" s="93">
        <f ca="1">IFERROR(__xludf.DUMMYFUNCTION("IMPORTRANGE(""https://docs.google.com/spreadsheets/d/1Yj_ptqi66GCucihVvJfMjLAmec39IyEx_6qawtMGysU/edit?usp=sharing"",""สบก!CD44"")"),0)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IFERROR(__xludf.DUMMYFUNCTION("IMPORTRANGE(""https://docs.google.com/spreadsheets/d/1XL5vhW3sbDhbH9Cz0tuDiY8C3ctxq1tqvaCgkFb8cCA/edit?usp=sharing"",""บุรีรัมย์!J175"")"),0)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IFERROR(__xludf.DUMMYFUNCTION("IMPORTRANGE(""https://docs.google.com/spreadsheets/d/1XL5vhW3sbDhbH9Cz0tuDiY8C3ctxq1tqvaCgkFb8cCA/edit?usp=sharing"",""บุรีรัมย์!J176"")"),1)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IFERROR(__xludf.DUMMYFUNCTION("IMPORTRANGE(""https://docs.google.com/spreadsheets/d/1XL5vhW3sbDhbH9Cz0tuDiY8C3ctxq1tqvaCgkFb8cCA/edit?usp=sharing"",""บุรีรัมย์!J177"")"),1)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IFERROR(__xludf.DUMMYFUNCTION("IMPORTRANGE(""https://docs.google.com/spreadsheets/d/1XL5vhW3sbDhbH9Cz0tuDiY8C3ctxq1tqvaCgkFb8cCA/edit?usp=sharing"",""บุรีรัมย์!J178"")"),1)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IFERROR(__xludf.DUMMYFUNCTION("IMPORTRANGE(""https://docs.google.com/spreadsheets/d/1XL5vhW3sbDhbH9Cz0tuDiY8C3ctxq1tqvaCgkFb8cCA/edit?usp=sharing"",""บุรีรัมย์!I179"")"),1)</f>
        <v>1</v>
      </c>
      <c r="J264" s="198">
        <f ca="1">IFERROR(__xludf.DUMMYFUNCTION("IMPORTRANGE(""https://docs.google.com/spreadsheets/d/1XL5vhW3sbDhbH9Cz0tuDiY8C3ctxq1tqvaCgkFb8cCA/edit?usp=sharing"",""บุรีรัมย์!J179"")"),0)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IFERROR(__xludf.DUMMYFUNCTION("IMPORTRANGE(""https://docs.google.com/spreadsheets/d/1XL5vhW3sbDhbH9Cz0tuDiY8C3ctxq1tqvaCgkFb8cCA/edit?usp=sharing"",""บุรีรัมย์!I180"")"),25)</f>
        <v>25</v>
      </c>
      <c r="J265" s="198">
        <f ca="1">IFERROR(__xludf.DUMMYFUNCTION("IMPORTRANGE(""https://docs.google.com/spreadsheets/d/1XL5vhW3sbDhbH9Cz0tuDiY8C3ctxq1tqvaCgkFb8cCA/edit?usp=sharing"",""บุรีรัมย์!J180"")"),25)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IFERROR(__xludf.DUMMYFUNCTION("IMPORTRANGE(""https://docs.google.com/spreadsheets/d/1XL5vhW3sbDhbH9Cz0tuDiY8C3ctxq1tqvaCgkFb8cCA/edit?usp=sharing"",""บุรีรัมย์!I181"")"),25)</f>
        <v>25</v>
      </c>
      <c r="J266" s="198">
        <f ca="1">IFERROR(__xludf.DUMMYFUNCTION("IMPORTRANGE(""https://docs.google.com/spreadsheets/d/1XL5vhW3sbDhbH9Cz0tuDiY8C3ctxq1tqvaCgkFb8cCA/edit?usp=sharing"",""บุรีรัมย์!J181"")"),0)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IFERROR(__xludf.DUMMYFUNCTION("IMPORTRANGE(""https://docs.google.com/spreadsheets/d/1XL5vhW3sbDhbH9Cz0tuDiY8C3ctxq1tqvaCgkFb8cCA/edit?usp=sharing"",""บุรีรัมย์!I182"")"),1)</f>
        <v>1</v>
      </c>
      <c r="J267" s="198">
        <f ca="1">IFERROR(__xludf.DUMMYFUNCTION("IMPORTRANGE(""https://docs.google.com/spreadsheets/d/1XL5vhW3sbDhbH9Cz0tuDiY8C3ctxq1tqvaCgkFb8cCA/edit?usp=sharing"",""บุรีรัมย์!J182"")"),1)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IFERROR(__xludf.DUMMYFUNCTION("IMPORTRANGE(""https://docs.google.com/spreadsheets/d/1XL5vhW3sbDhbH9Cz0tuDiY8C3ctxq1tqvaCgkFb8cCA/edit?usp=sharing"",""บุรีรัมย์!J183"")"),0)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IFERROR(__xludf.DUMMYFUNCTION("IMPORTRANGE(""https://docs.google.com/spreadsheets/d/1XL5vhW3sbDhbH9Cz0tuDiY8C3ctxq1tqvaCgkFb8cCA/edit?usp=sharing"",""บุรีรัมย์!J184"")"),0)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IFERROR(__xludf.DUMMYFUNCTION("IMPORTRANGE(""https://docs.google.com/spreadsheets/d/1XL5vhW3sbDhbH9Cz0tuDiY8C3ctxq1tqvaCgkFb8cCA/edit?usp=sharing"",""บุรีรัมย์!I185"")"),20)</f>
        <v>20</v>
      </c>
      <c r="J270" s="324">
        <f ca="1">IFERROR(__xludf.DUMMYFUNCTION("IMPORTRANGE(""https://docs.google.com/spreadsheets/d/1XL5vhW3sbDhbH9Cz0tuDiY8C3ctxq1tqvaCgkFb8cCA/edit?usp=sharing"",""บุรีรัมย์!J185"")"),20)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447600</v>
      </c>
      <c r="M271" s="158">
        <f t="shared" ca="1" si="83"/>
        <v>220000</v>
      </c>
      <c r="N271" s="158">
        <f t="shared" ca="1" si="83"/>
        <v>170480</v>
      </c>
      <c r="O271" s="157">
        <f t="shared" ref="O271:O273" ca="1" si="84">IF(L271&gt;0,N271*100/L271,0)</f>
        <v>38.0875781948168</v>
      </c>
      <c r="P271" s="157">
        <f t="shared" ref="P271:P273" ca="1" si="85">IF(M271&gt;0,N271*100/M271,0)</f>
        <v>77.490909090909085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447600</v>
      </c>
      <c r="M273" s="163">
        <f t="shared" ca="1" si="87"/>
        <v>220000</v>
      </c>
      <c r="N273" s="163">
        <f t="shared" ca="1" si="87"/>
        <v>170480</v>
      </c>
      <c r="O273" s="162">
        <f t="shared" ca="1" si="84"/>
        <v>38.0875781948168</v>
      </c>
      <c r="P273" s="162">
        <f t="shared" ca="1" si="85"/>
        <v>77.490909090909085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447600</v>
      </c>
      <c r="M275" s="176">
        <f ca="1">IFERROR(__xludf.DUMMYFUNCTION("IMPORTRANGE(""https://docs.google.com/spreadsheets/d/1Yj_ptqi66GCucihVvJfMjLAmec39IyEx_6qawtMGysU/edit?usp=sharing"",""สบก!CK44"")"),220000)</f>
        <v>220000</v>
      </c>
      <c r="N275" s="177">
        <f ca="1">IFERROR(__xludf.DUMMYFUNCTION("IMPORTRANGE(""https://docs.google.com/spreadsheets/d/1Yj_ptqi66GCucihVvJfMjLAmec39IyEx_6qawtMGysU/edit?usp=sharing"",""สบก!CL44"")"),170480)</f>
        <v>170480</v>
      </c>
      <c r="O275" s="178">
        <f ca="1">IF(L275&gt;0,N275*100/L275,0)</f>
        <v>38.0875781948168</v>
      </c>
      <c r="P275" s="178">
        <f ca="1">IF(M275&gt;0,N275*100/M275,0)</f>
        <v>77.490909090909085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IFERROR(__xludf.DUMMYFUNCTION("IMPORTRANGE(""https://docs.google.com/spreadsheets/d/1Yj_ptqi66GCucihVvJfMjLAmec39IyEx_6qawtMGysU/edit?usp=sharing"",""สบก!CG44"")"),264000)</f>
        <v>264000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IFERROR(__xludf.DUMMYFUNCTION("IMPORTRANGE(""https://docs.google.com/spreadsheets/d/1Yj_ptqi66GCucihVvJfMjLAmec39IyEx_6qawtMGysU/edit?usp=sharing"",""สบก!CH44"")"),183600)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IFERROR(__xludf.DUMMYFUNCTION("IMPORTRANGE(""https://docs.google.com/spreadsheets/d/1Yj_ptqi66GCucihVvJfMjLAmec39IyEx_6qawtMGysU/edit?usp=sharing"",""สบก!CI44"")"),0)</f>
        <v>0</v>
      </c>
      <c r="M279" s="103"/>
      <c r="N279" s="93">
        <f ca="1">IFERROR(__xludf.DUMMYFUNCTION("IMPORTRANGE(""https://docs.google.com/spreadsheets/d/1Yj_ptqi66GCucihVvJfMjLAmec39IyEx_6qawtMGysU/edit?usp=sharing"",""สบก!CM44"")"),0)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IFERROR(__xludf.DUMMYFUNCTION("IMPORTRANGE(""https://docs.google.com/spreadsheets/d/1XL5vhW3sbDhbH9Cz0tuDiY8C3ctxq1tqvaCgkFb8cCA/edit?usp=sharing"",""บุรีรัมย์!J191"")"),0)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IFERROR(__xludf.DUMMYFUNCTION("IMPORTRANGE(""https://docs.google.com/spreadsheets/d/1XL5vhW3sbDhbH9Cz0tuDiY8C3ctxq1tqvaCgkFb8cCA/edit?usp=sharing"",""บุรีรัมย์!J192"")"),1)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IFERROR(__xludf.DUMMYFUNCTION("IMPORTRANGE(""https://docs.google.com/spreadsheets/d/1XL5vhW3sbDhbH9Cz0tuDiY8C3ctxq1tqvaCgkFb8cCA/edit?usp=sharing"",""บุรีรัมย์!J193"")"),1)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IFERROR(__xludf.DUMMYFUNCTION("IMPORTRANGE(""https://docs.google.com/spreadsheets/d/1XL5vhW3sbDhbH9Cz0tuDiY8C3ctxq1tqvaCgkFb8cCA/edit?usp=sharing"",""บุรีรัมย์!J194"")"),1)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IFERROR(__xludf.DUMMYFUNCTION("IMPORTRANGE(""https://docs.google.com/spreadsheets/d/1XL5vhW3sbDhbH9Cz0tuDiY8C3ctxq1tqvaCgkFb8cCA/edit?usp=sharing"",""บุรีรัมย์!I195"")"),20)</f>
        <v>20</v>
      </c>
      <c r="J285" s="198">
        <f ca="1">IFERROR(__xludf.DUMMYFUNCTION("IMPORTRANGE(""https://docs.google.com/spreadsheets/d/1XL5vhW3sbDhbH9Cz0tuDiY8C3ctxq1tqvaCgkFb8cCA/edit?usp=sharing"",""บุรีรัมย์!J195"")"),20)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IFERROR(__xludf.DUMMYFUNCTION("IMPORTRANGE(""https://docs.google.com/spreadsheets/d/1XL5vhW3sbDhbH9Cz0tuDiY8C3ctxq1tqvaCgkFb8cCA/edit?usp=sharing"",""บุรีรัมย์!J196"")"),0)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IFERROR(__xludf.DUMMYFUNCTION("IMPORTRANGE(""https://docs.google.com/spreadsheets/d/1XL5vhW3sbDhbH9Cz0tuDiY8C3ctxq1tqvaCgkFb8cCA/edit?usp=sharing"",""บุรีรัมย์!J197"")"),0)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IFERROR(__xludf.DUMMYFUNCTION("IMPORTRANGE(""https://docs.google.com/spreadsheets/d/1XL5vhW3sbDhbH9Cz0tuDiY8C3ctxq1tqvaCgkFb8cCA/edit?usp=sharing"",""บุรีรัมย์!I199"")"),0)</f>
        <v>0</v>
      </c>
      <c r="J289" s="324">
        <f ca="1">IFERROR(__xludf.DUMMYFUNCTION("IMPORTRANGE(""https://docs.google.com/spreadsheets/d/1XL5vhW3sbDhbH9Cz0tuDiY8C3ctxq1tqvaCgkFb8cCA/edit?usp=sharing"",""บุรีรัมย์!J199"")"),0)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IFERROR(__xludf.DUMMYFUNCTION("IMPORTRANGE(""https://docs.google.com/spreadsheets/d/1Yj_ptqi66GCucihVvJfMjLAmec39IyEx_6qawtMGysU/edit?usp=sharing"",""สบก!CT44"")"),0)</f>
        <v>0</v>
      </c>
      <c r="N294" s="177">
        <f ca="1">IFERROR(__xludf.DUMMYFUNCTION("IMPORTRANGE(""https://docs.google.com/spreadsheets/d/1Yj_ptqi66GCucihVvJfMjLAmec39IyEx_6qawtMGysU/edit?usp=sharing"",""สบก!CU44"")"),0)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IFERROR(__xludf.DUMMYFUNCTION("IMPORTRANGE(""https://docs.google.com/spreadsheets/d/1Yj_ptqi66GCucihVvJfMjLAmec39IyEx_6qawtMGysU/edit?usp=sharing"",""สบก!CP44"")"),0)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IFERROR(__xludf.DUMMYFUNCTION("IMPORTRANGE(""https://docs.google.com/spreadsheets/d/1Yj_ptqi66GCucihVvJfMjLAmec39IyEx_6qawtMGysU/edit?usp=sharing"",""สบก!CQ44"")"),0)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IFERROR(__xludf.DUMMYFUNCTION("IMPORTRANGE(""https://docs.google.com/spreadsheets/d/1Yj_ptqi66GCucihVvJfMjLAmec39IyEx_6qawtMGysU/edit?usp=sharing"",""สบก!CR44"")"),0)</f>
        <v>0</v>
      </c>
      <c r="M298" s="103"/>
      <c r="N298" s="93">
        <f ca="1">IFERROR(__xludf.DUMMYFUNCTION("IMPORTRANGE(""https://docs.google.com/spreadsheets/d/1Yj_ptqi66GCucihVvJfMjLAmec39IyEx_6qawtMGysU/edit?usp=sharing"",""สบก!CV44"")"),0)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IFERROR(__xludf.DUMMYFUNCTION("IMPORTRANGE(""https://docs.google.com/spreadsheets/d/1XL5vhW3sbDhbH9Cz0tuDiY8C3ctxq1tqvaCgkFb8cCA/edit?usp=sharing"",""บุรีรัมย์!J205"")"),0)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IFERROR(__xludf.DUMMYFUNCTION("IMPORTRANGE(""https://docs.google.com/spreadsheets/d/1XL5vhW3sbDhbH9Cz0tuDiY8C3ctxq1tqvaCgkFb8cCA/edit?usp=sharing"",""บุรีรัมย์!J206"")"),0)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IFERROR(__xludf.DUMMYFUNCTION("IMPORTRANGE(""https://docs.google.com/spreadsheets/d/1XL5vhW3sbDhbH9Cz0tuDiY8C3ctxq1tqvaCgkFb8cCA/edit?usp=sharing"",""บุรีรัมย์!J207"")"),0)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IFERROR(__xludf.DUMMYFUNCTION("IMPORTRANGE(""https://docs.google.com/spreadsheets/d/1XL5vhW3sbDhbH9Cz0tuDiY8C3ctxq1tqvaCgkFb8cCA/edit?usp=sharing"",""บุรีรัมย์!J208"")"),0)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IFERROR(__xludf.DUMMYFUNCTION("IMPORTRANGE(""https://docs.google.com/spreadsheets/d/1XL5vhW3sbDhbH9Cz0tuDiY8C3ctxq1tqvaCgkFb8cCA/edit?usp=sharing"",""บุรีรัมย์!I209"")"),0)</f>
        <v>0</v>
      </c>
      <c r="J304" s="213">
        <f ca="1">IFERROR(__xludf.DUMMYFUNCTION("IMPORTRANGE(""https://docs.google.com/spreadsheets/d/1XL5vhW3sbDhbH9Cz0tuDiY8C3ctxq1tqvaCgkFb8cCA/edit?usp=sharing"",""บุรีรัมย์!J209"")"),0)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IFERROR(__xludf.DUMMYFUNCTION("IMPORTRANGE(""https://docs.google.com/spreadsheets/d/1XL5vhW3sbDhbH9Cz0tuDiY8C3ctxq1tqvaCgkFb8cCA/edit?usp=sharing"",""บุรีรัมย์!I211"")"),0)</f>
        <v>0</v>
      </c>
      <c r="J306" s="213">
        <f ca="1">IFERROR(__xludf.DUMMYFUNCTION("IMPORTRANGE(""https://docs.google.com/spreadsheets/d/1XL5vhW3sbDhbH9Cz0tuDiY8C3ctxq1tqvaCgkFb8cCA/edit?usp=sharing"",""บุรีรัมย์!J211"")"),0)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IFERROR(__xludf.DUMMYFUNCTION("IMPORTRANGE(""https://docs.google.com/spreadsheets/d/1XL5vhW3sbDhbH9Cz0tuDiY8C3ctxq1tqvaCgkFb8cCA/edit?usp=sharing"",""บุรีรัมย์!J212"")"),0)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IFERROR(__xludf.DUMMYFUNCTION("IMPORTRANGE(""https://docs.google.com/spreadsheets/d/1XL5vhW3sbDhbH9Cz0tuDiY8C3ctxq1tqvaCgkFb8cCA/edit?usp=sharing"",""บุรีรัมย์!J213"")"),0)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IFERROR(__xludf.DUMMYFUNCTION("IMPORTRANGE(""https://docs.google.com/spreadsheets/d/1XL5vhW3sbDhbH9Cz0tuDiY8C3ctxq1tqvaCgkFb8cCA/edit?usp=sharing"",""บุรีรัมย์!I214"")"),0)</f>
        <v>0</v>
      </c>
      <c r="J309" s="341">
        <f ca="1">IFERROR(__xludf.DUMMYFUNCTION("IMPORTRANGE(""https://docs.google.com/spreadsheets/d/1XL5vhW3sbDhbH9Cz0tuDiY8C3ctxq1tqvaCgkFb8cCA/edit?usp=sharing"",""บุรีรัมย์!J214"")"),0)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IFERROR(__xludf.DUMMYFUNCTION("IMPORTRANGE(""https://docs.google.com/spreadsheets/d/1Yj_ptqi66GCucihVvJfMjLAmec39IyEx_6qawtMGysU/edit?usp=sharing"",""สบก!DC44"")"),0)</f>
        <v>0</v>
      </c>
      <c r="N314" s="177">
        <f ca="1">IFERROR(__xludf.DUMMYFUNCTION("IMPORTRANGE(""https://docs.google.com/spreadsheets/d/1Yj_ptqi66GCucihVvJfMjLAmec39IyEx_6qawtMGysU/edit?usp=sharing"",""สบก!DD44"")"),0)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IFERROR(__xludf.DUMMYFUNCTION("IMPORTRANGE(""https://docs.google.com/spreadsheets/d/1Yj_ptqi66GCucihVvJfMjLAmec39IyEx_6qawtMGysU/edit?usp=sharing"",""สบก!CY44"")"),0)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IFERROR(__xludf.DUMMYFUNCTION("IMPORTRANGE(""https://docs.google.com/spreadsheets/d/1Yj_ptqi66GCucihVvJfMjLAmec39IyEx_6qawtMGysU/edit?usp=sharing"",""สบก!CZ44"")"),0)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IFERROR(__xludf.DUMMYFUNCTION("IMPORTRANGE(""https://docs.google.com/spreadsheets/d/1Yj_ptqi66GCucihVvJfMjLAmec39IyEx_6qawtMGysU/edit?usp=sharing"",""สบก!DA44"")"),0)</f>
        <v>0</v>
      </c>
      <c r="M318" s="103"/>
      <c r="N318" s="93">
        <f ca="1">IFERROR(__xludf.DUMMYFUNCTION("IMPORTRANGE(""https://docs.google.com/spreadsheets/d/1Yj_ptqi66GCucihVvJfMjLAmec39IyEx_6qawtMGysU/edit?usp=sharing"",""สบก!DE44"")"),0)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IFERROR(__xludf.DUMMYFUNCTION("IMPORTRANGE(""https://docs.google.com/spreadsheets/d/1XL5vhW3sbDhbH9Cz0tuDiY8C3ctxq1tqvaCgkFb8cCA/edit?usp=sharing"",""บุรีรัมย์!J220"")"),0)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IFERROR(__xludf.DUMMYFUNCTION("IMPORTRANGE(""https://docs.google.com/spreadsheets/d/1XL5vhW3sbDhbH9Cz0tuDiY8C3ctxq1tqvaCgkFb8cCA/edit?usp=sharing"",""บุรีรัมย์!J221"")"),0)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IFERROR(__xludf.DUMMYFUNCTION("IMPORTRANGE(""https://docs.google.com/spreadsheets/d/1XL5vhW3sbDhbH9Cz0tuDiY8C3ctxq1tqvaCgkFb8cCA/edit?usp=sharing"",""บุรีรัมย์!J222"")"),0)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IFERROR(__xludf.DUMMYFUNCTION("IMPORTRANGE(""https://docs.google.com/spreadsheets/d/1XL5vhW3sbDhbH9Cz0tuDiY8C3ctxq1tqvaCgkFb8cCA/edit?usp=sharing"",""บุรีรัมย์!J223"")"),0)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IFERROR(__xludf.DUMMYFUNCTION("IMPORTRANGE(""https://docs.google.com/spreadsheets/d/1XL5vhW3sbDhbH9Cz0tuDiY8C3ctxq1tqvaCgkFb8cCA/edit?usp=sharing"",""บุรีรัมย์!I224"")"),0)</f>
        <v>0</v>
      </c>
      <c r="J324" s="213">
        <f ca="1">IFERROR(__xludf.DUMMYFUNCTION("IMPORTRANGE(""https://docs.google.com/spreadsheets/d/1XL5vhW3sbDhbH9Cz0tuDiY8C3ctxq1tqvaCgkFb8cCA/edit?usp=sharing"",""บุรีรัมย์!J224"")"),0)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IFERROR(__xludf.DUMMYFUNCTION("IMPORTRANGE(""https://docs.google.com/spreadsheets/d/1XL5vhW3sbDhbH9Cz0tuDiY8C3ctxq1tqvaCgkFb8cCA/edit?usp=sharing"",""บุรีรัมย์!J225"")"),0)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IFERROR(__xludf.DUMMYFUNCTION("IMPORTRANGE(""https://docs.google.com/spreadsheets/d/1XL5vhW3sbDhbH9Cz0tuDiY8C3ctxq1tqvaCgkFb8cCA/edit?usp=sharing"",""บุรีรัมย์!J226"")"),0)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IFERROR(__xludf.DUMMYFUNCTION("IMPORTRANGE(""https://docs.google.com/spreadsheets/d/1XL5vhW3sbDhbH9Cz0tuDiY8C3ctxq1tqvaCgkFb8cCA/edit?usp=sharing"",""บุรีรัมย์!I228"")"),880)</f>
        <v>880</v>
      </c>
      <c r="J328" s="347">
        <f ca="1">IFERROR(__xludf.DUMMYFUNCTION("IMPORTRANGE(""https://docs.google.com/spreadsheets/d/1XL5vhW3sbDhbH9Cz0tuDiY8C3ctxq1tqvaCgkFb8cCA/edit?usp=sharing"",""บุรีรัมย์!J228"")"),93)</f>
        <v>93</v>
      </c>
      <c r="K328" s="325">
        <f ca="1">IF(I328&gt;0,J328*100/I328,0)</f>
        <v>10.568181818181818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1468100</v>
      </c>
      <c r="M329" s="158">
        <f t="shared" ca="1" si="98"/>
        <v>855360</v>
      </c>
      <c r="N329" s="158">
        <f t="shared" ca="1" si="98"/>
        <v>506665</v>
      </c>
      <c r="O329" s="157">
        <f t="shared" ref="O329:O331" ca="1" si="99">IF(L329&gt;0,N329*100/L329,0)</f>
        <v>34.511613650296304</v>
      </c>
      <c r="P329" s="157">
        <f t="shared" ref="P329:P331" ca="1" si="100">IF(M329&gt;0,N329*100/M329,0)</f>
        <v>59.234123643845869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1468100</v>
      </c>
      <c r="M331" s="163">
        <f t="shared" ca="1" si="102"/>
        <v>855360</v>
      </c>
      <c r="N331" s="163">
        <f t="shared" ca="1" si="102"/>
        <v>506665</v>
      </c>
      <c r="O331" s="162">
        <f t="shared" ca="1" si="99"/>
        <v>34.511613650296304</v>
      </c>
      <c r="P331" s="162">
        <f t="shared" ca="1" si="100"/>
        <v>59.234123643845869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1462700</v>
      </c>
      <c r="M333" s="176">
        <f ca="1">IFERROR(__xludf.DUMMYFUNCTION("IMPORTRANGE(""https://docs.google.com/spreadsheets/d/1Yj_ptqi66GCucihVvJfMjLAmec39IyEx_6qawtMGysU/edit?usp=sharing"",""สบก!DL44"")"),855360)</f>
        <v>855360</v>
      </c>
      <c r="N333" s="177">
        <f ca="1">IFERROR(__xludf.DUMMYFUNCTION("IMPORTRANGE(""https://docs.google.com/spreadsheets/d/1Yj_ptqi66GCucihVvJfMjLAmec39IyEx_6qawtMGysU/edit?usp=sharing"",""สบก!DM44"")"),501265)</f>
        <v>501265</v>
      </c>
      <c r="O333" s="178">
        <f ca="1">IF(L333&gt;0,N333*100/L333,0)</f>
        <v>34.269843440213307</v>
      </c>
      <c r="P333" s="178">
        <f ca="1">IF(M333&gt;0,N333*100/M333,0)</f>
        <v>58.602810512532734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IFERROR(__xludf.DUMMYFUNCTION("IMPORTRANGE(""https://docs.google.com/spreadsheets/d/1Yj_ptqi66GCucihVvJfMjLAmec39IyEx_6qawtMGysU/edit?usp=sharing"",""สบก!DH44"")"),442800)</f>
        <v>442800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IFERROR(__xludf.DUMMYFUNCTION("IMPORTRANGE(""https://docs.google.com/spreadsheets/d/1Yj_ptqi66GCucihVvJfMjLAmec39IyEx_6qawtMGysU/edit?usp=sharing"",""สบก!DI44"")"),1019900)</f>
        <v>1019900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IFERROR(__xludf.DUMMYFUNCTION("IMPORTRANGE(""https://docs.google.com/spreadsheets/d/1Yj_ptqi66GCucihVvJfMjLAmec39IyEx_6qawtMGysU/edit?usp=sharing"",""สบก!DJ44"")"),5400)</f>
        <v>5400</v>
      </c>
      <c r="M337" s="103"/>
      <c r="N337" s="93">
        <f ca="1">IFERROR(__xludf.DUMMYFUNCTION("IMPORTRANGE(""https://docs.google.com/spreadsheets/d/1Yj_ptqi66GCucihVvJfMjLAmec39IyEx_6qawtMGysU/edit?usp=sharing"",""สบก!DN44"")"),5400)</f>
        <v>5400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IFERROR(__xludf.DUMMYFUNCTION("IMPORTRANGE(""https://docs.google.com/spreadsheets/d/1XL5vhW3sbDhbH9Cz0tuDiY8C3ctxq1tqvaCgkFb8cCA/edit?usp=sharing"",""บุรีรัมย์!I234"")"),0)</f>
        <v>0</v>
      </c>
      <c r="J339" s="197">
        <f ca="1">IFERROR(__xludf.DUMMYFUNCTION("IMPORTRANGE(""https://docs.google.com/spreadsheets/d/1XL5vhW3sbDhbH9Cz0tuDiY8C3ctxq1tqvaCgkFb8cCA/edit?usp=sharing"",""บุรีรัมย์!J234"")"),542)</f>
        <v>542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IFERROR(__xludf.DUMMYFUNCTION("IMPORTRANGE(""https://docs.google.com/spreadsheets/d/1XL5vhW3sbDhbH9Cz0tuDiY8C3ctxq1tqvaCgkFb8cCA/edit?usp=sharing"",""บุรีรัมย์!I235"")"),7600)</f>
        <v>7600</v>
      </c>
      <c r="J340" s="197">
        <f ca="1">IFERROR(__xludf.DUMMYFUNCTION("IMPORTRANGE(""https://docs.google.com/spreadsheets/d/1XL5vhW3sbDhbH9Cz0tuDiY8C3ctxq1tqvaCgkFb8cCA/edit?usp=sharing"",""บุรีรัมย์!J235"")"),3208.24)</f>
        <v>3208.24</v>
      </c>
      <c r="K340" s="350">
        <f t="shared" ca="1" si="103"/>
        <v>42.213684210526317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IFERROR(__xludf.DUMMYFUNCTION("IMPORTRANGE(""https://docs.google.com/spreadsheets/d/1XL5vhW3sbDhbH9Cz0tuDiY8C3ctxq1tqvaCgkFb8cCA/edit?usp=sharing"",""บุรีรัมย์!I236"")"),880)</f>
        <v>880</v>
      </c>
      <c r="J341" s="197">
        <f ca="1">IFERROR(__xludf.DUMMYFUNCTION("IMPORTRANGE(""https://docs.google.com/spreadsheets/d/1XL5vhW3sbDhbH9Cz0tuDiY8C3ctxq1tqvaCgkFb8cCA/edit?usp=sharing"",""บุรีรัมย์!J236"")"),325)</f>
        <v>325</v>
      </c>
      <c r="K341" s="350">
        <f t="shared" ca="1" si="103"/>
        <v>36.93181818181818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IFERROR(__xludf.DUMMYFUNCTION("IMPORTRANGE(""https://docs.google.com/spreadsheets/d/1XL5vhW3sbDhbH9Cz0tuDiY8C3ctxq1tqvaCgkFb8cCA/edit?usp=sharing"",""บุรีรัมย์!I237"")"),0)</f>
        <v>0</v>
      </c>
      <c r="J342" s="197">
        <f ca="1">IFERROR(__xludf.DUMMYFUNCTION("IMPORTRANGE(""https://docs.google.com/spreadsheets/d/1XL5vhW3sbDhbH9Cz0tuDiY8C3ctxq1tqvaCgkFb8cCA/edit?usp=sharing"",""บุรีรัมย์!J237"")"),2118.99)</f>
        <v>2118.9899999999998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IFERROR(__xludf.DUMMYFUNCTION("IMPORTRANGE(""https://docs.google.com/spreadsheets/d/1XL5vhW3sbDhbH9Cz0tuDiY8C3ctxq1tqvaCgkFb8cCA/edit?usp=sharing"",""บุรีรัมย์!I238"")"),880)</f>
        <v>880</v>
      </c>
      <c r="J343" s="197">
        <f ca="1">IFERROR(__xludf.DUMMYFUNCTION("IMPORTRANGE(""https://docs.google.com/spreadsheets/d/1XL5vhW3sbDhbH9Cz0tuDiY8C3ctxq1tqvaCgkFb8cCA/edit?usp=sharing"",""บุรีรัมย์!J238"")"),20)</f>
        <v>20</v>
      </c>
      <c r="K343" s="350">
        <f t="shared" ca="1" si="103"/>
        <v>2.2727272727272729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IFERROR(__xludf.DUMMYFUNCTION("IMPORTRANGE(""https://docs.google.com/spreadsheets/d/1XL5vhW3sbDhbH9Cz0tuDiY8C3ctxq1tqvaCgkFb8cCA/edit?usp=sharing"",""บุรีรัมย์!I239"")"),0)</f>
        <v>0</v>
      </c>
      <c r="J344" s="197">
        <f ca="1">IFERROR(__xludf.DUMMYFUNCTION("IMPORTRANGE(""https://docs.google.com/spreadsheets/d/1XL5vhW3sbDhbH9Cz0tuDiY8C3ctxq1tqvaCgkFb8cCA/edit?usp=sharing"",""บุรีรัมย์!J239"")"),200.73)</f>
        <v>200.73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IFERROR(__xludf.DUMMYFUNCTION("IMPORTRANGE(""https://docs.google.com/spreadsheets/d/1XL5vhW3sbDhbH9Cz0tuDiY8C3ctxq1tqvaCgkFb8cCA/edit?usp=sharing"",""บุรีรัมย์!I240"")"),880)</f>
        <v>880</v>
      </c>
      <c r="J345" s="197">
        <f ca="1">IFERROR(__xludf.DUMMYFUNCTION("IMPORTRANGE(""https://docs.google.com/spreadsheets/d/1XL5vhW3sbDhbH9Cz0tuDiY8C3ctxq1tqvaCgkFb8cCA/edit?usp=sharing"",""บุรีรัมย์!J240"")"),93)</f>
        <v>93</v>
      </c>
      <c r="K345" s="350">
        <f t="shared" ca="1" si="103"/>
        <v>10.568181818181818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IFERROR(__xludf.DUMMYFUNCTION("IMPORTRANGE(""https://docs.google.com/spreadsheets/d/1XL5vhW3sbDhbH9Cz0tuDiY8C3ctxq1tqvaCgkFb8cCA/edit?usp=sharing"",""บุรีรัมย์!I241"")"),0)</f>
        <v>0</v>
      </c>
      <c r="J346" s="197">
        <f ca="1">IFERROR(__xludf.DUMMYFUNCTION("IMPORTRANGE(""https://docs.google.com/spreadsheets/d/1XL5vhW3sbDhbH9Cz0tuDiY8C3ctxq1tqvaCgkFb8cCA/edit?usp=sharing"",""บุรีรัมย์!J241"")"),621.64)</f>
        <v>621.64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IFERROR(__xludf.DUMMYFUNCTION("IMPORTRANGE(""https://docs.google.com/spreadsheets/d/1XL5vhW3sbDhbH9Cz0tuDiY8C3ctxq1tqvaCgkFb8cCA/edit?usp=sharing"",""บุรีรัมย์!L242"")"),3891197)</f>
        <v>3891197</v>
      </c>
      <c r="M347" s="366"/>
      <c r="N347" s="366">
        <f ca="1">IFERROR(__xludf.DUMMYFUNCTION("IMPORTRANGE(""https://docs.google.com/spreadsheets/d/1XL5vhW3sbDhbH9Cz0tuDiY8C3ctxq1tqvaCgkFb8cCA/edit?usp=sharing"",""บุรีรัมย์!M242"")"),366950.38)</f>
        <v>366950.38</v>
      </c>
      <c r="O347" s="366">
        <f ca="1">+IF(L347&gt;0,N347*100/L347,0)</f>
        <v>9.4302699143733921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IFERROR(__xludf.DUMMYFUNCTION("IMPORTRANGE(""https://docs.google.com/spreadsheets/d/1XL5vhW3sbDhbH9Cz0tuDiY8C3ctxq1tqvaCgkFb8cCA/edit?usp=sharing"",""บุรีรัมย์!I244"")"),550)</f>
        <v>550</v>
      </c>
      <c r="J349" s="379">
        <f ca="1">IFERROR(__xludf.DUMMYFUNCTION("IMPORTRANGE(""https://docs.google.com/spreadsheets/d/1XL5vhW3sbDhbH9Cz0tuDiY8C3ctxq1tqvaCgkFb8cCA/edit?usp=sharing"",""บุรีรัมย์!J244"")"),0)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IFERROR(__xludf.DUMMYFUNCTION("IMPORTRANGE(""https://docs.google.com/spreadsheets/d/1XL5vhW3sbDhbH9Cz0tuDiY8C3ctxq1tqvaCgkFb8cCA/edit?usp=sharing"",""บุรีรัมย์!L244"")"),810030)</f>
        <v>810030</v>
      </c>
      <c r="M349" s="381"/>
      <c r="N349" s="381">
        <f ca="1">IFERROR(__xludf.DUMMYFUNCTION("IMPORTRANGE(""https://docs.google.com/spreadsheets/d/1XL5vhW3sbDhbH9Cz0tuDiY8C3ctxq1tqvaCgkFb8cCA/edit?usp=sharing"",""บุรีรัมย์!M244"")"),80239.9899999999)</f>
        <v>80239.989999999903</v>
      </c>
      <c r="O349" s="381">
        <f ca="1">+IF(L349&gt;0,N349*100/L349,0)</f>
        <v>9.9058047232818431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IFERROR(__xludf.DUMMYFUNCTION("IMPORTRANGE(""https://docs.google.com/spreadsheets/d/1XL5vhW3sbDhbH9Cz0tuDiY8C3ctxq1tqvaCgkFb8cCA/edit?usp=sharing"",""บุรีรัมย์!I245"")"),55)</f>
        <v>55</v>
      </c>
      <c r="J350" s="379">
        <f ca="1">IFERROR(__xludf.DUMMYFUNCTION("IMPORTRANGE(""https://docs.google.com/spreadsheets/d/1XL5vhW3sbDhbH9Cz0tuDiY8C3ctxq1tqvaCgkFb8cCA/edit?usp=sharing"",""บุรีรัมย์!J245"")"),0)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IFERROR(__xludf.DUMMYFUNCTION("IMPORTRANGE(""https://docs.google.com/spreadsheets/d/1XL5vhW3sbDhbH9Cz0tuDiY8C3ctxq1tqvaCgkFb8cCA/edit?usp=sharing"",""บุรีรัมย์!L246"")"),0)</f>
        <v>0</v>
      </c>
      <c r="M351" s="172"/>
      <c r="N351" s="172">
        <f ca="1">IFERROR(__xludf.DUMMYFUNCTION("IMPORTRANGE(""https://docs.google.com/spreadsheets/d/1XL5vhW3sbDhbH9Cz0tuDiY8C3ctxq1tqvaCgkFb8cCA/edit?usp=sharing"",""บุรีรัมย์!M246"")"),0)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IFERROR(__xludf.DUMMYFUNCTION("IMPORTRANGE(""https://docs.google.com/spreadsheets/d/1XL5vhW3sbDhbH9Cz0tuDiY8C3ctxq1tqvaCgkFb8cCA/edit?usp=sharing"",""บุรีรัมย์!L247"")"),810030)</f>
        <v>810030</v>
      </c>
      <c r="M352" s="173"/>
      <c r="N352" s="172">
        <f ca="1">IFERROR(__xludf.DUMMYFUNCTION("IMPORTRANGE(""https://docs.google.com/spreadsheets/d/1XL5vhW3sbDhbH9Cz0tuDiY8C3ctxq1tqvaCgkFb8cCA/edit?usp=sharing"",""บุรีรัมย์!M247"")"),80239.9899999999)</f>
        <v>80239.989999999903</v>
      </c>
      <c r="O352" s="173">
        <f t="shared" ca="1" si="105"/>
        <v>9.9058047232818431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IFERROR(__xludf.DUMMYFUNCTION("IMPORTRANGE(""https://docs.google.com/spreadsheets/d/1XL5vhW3sbDhbH9Cz0tuDiY8C3ctxq1tqvaCgkFb8cCA/edit?usp=sharing"",""บุรีรัมย์!L248"")"),0)</f>
        <v>0</v>
      </c>
      <c r="M353" s="178"/>
      <c r="N353" s="178">
        <f ca="1">IFERROR(__xludf.DUMMYFUNCTION("IMPORTRANGE(""https://docs.google.com/spreadsheets/d/1XL5vhW3sbDhbH9Cz0tuDiY8C3ctxq1tqvaCgkFb8cCA/edit?usp=sharing"",""บุรีรัมย์!M248"")"),0)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IFERROR(__xludf.DUMMYFUNCTION("IMPORTRANGE(""https://docs.google.com/spreadsheets/d/1XL5vhW3sbDhbH9Cz0tuDiY8C3ctxq1tqvaCgkFb8cCA/edit?usp=sharing"",""บุรีรัมย์!L249"")"),810030)</f>
        <v>810030</v>
      </c>
      <c r="M354" s="178"/>
      <c r="N354" s="175">
        <f ca="1">IFERROR(__xludf.DUMMYFUNCTION("IMPORTRANGE(""https://docs.google.com/spreadsheets/d/1XL5vhW3sbDhbH9Cz0tuDiY8C3ctxq1tqvaCgkFb8cCA/edit?usp=sharing"",""บุรีรัมย์!M249"")"),80239.9899999999)</f>
        <v>80239.989999999903</v>
      </c>
      <c r="O354" s="178">
        <f t="shared" ca="1" si="105"/>
        <v>9.9058047232818431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IFERROR(__xludf.DUMMYFUNCTION("IMPORTRANGE(""https://docs.google.com/spreadsheets/d/1XL5vhW3sbDhbH9Cz0tuDiY8C3ctxq1tqvaCgkFb8cCA/edit?usp=sharing"",""บุรีรัมย์!M250"")"),0)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IFERROR(__xludf.DUMMYFUNCTION("IMPORTRANGE(""https://docs.google.com/spreadsheets/d/1XL5vhW3sbDhbH9Cz0tuDiY8C3ctxq1tqvaCgkFb8cCA/edit?usp=sharing"",""บุรีรัมย์!M251"")"),0)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IFERROR(__xludf.DUMMYFUNCTION("IMPORTRANGE(""https://docs.google.com/spreadsheets/d/1XL5vhW3sbDhbH9Cz0tuDiY8C3ctxq1tqvaCgkFb8cCA/edit?usp=sharing"",""บุรีรัมย์!M252"")"),42899.99)</f>
        <v>42899.99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IFERROR(__xludf.DUMMYFUNCTION("IMPORTRANGE(""https://docs.google.com/spreadsheets/d/1XL5vhW3sbDhbH9Cz0tuDiY8C3ctxq1tqvaCgkFb8cCA/edit?usp=sharing"",""บุรีรัมย์!M253"")"),37340)</f>
        <v>37340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IFERROR(__xludf.DUMMYFUNCTION("IMPORTRANGE(""https://docs.google.com/spreadsheets/d/1XL5vhW3sbDhbH9Cz0tuDiY8C3ctxq1tqvaCgkFb8cCA/edit?usp=sharing"",""บุรีรัมย์!J255"")"),0)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IFERROR(__xludf.DUMMYFUNCTION("IMPORTRANGE(""https://docs.google.com/spreadsheets/d/1XL5vhW3sbDhbH9Cz0tuDiY8C3ctxq1tqvaCgkFb8cCA/edit?usp=sharing"",""บุรีรัมย์!J256"")"),1)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IFERROR(__xludf.DUMMYFUNCTION("IMPORTRANGE(""https://docs.google.com/spreadsheets/d/1XL5vhW3sbDhbH9Cz0tuDiY8C3ctxq1tqvaCgkFb8cCA/edit?usp=sharing"",""บุรีรัมย์!J257"")"),1)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IFERROR(__xludf.DUMMYFUNCTION("IMPORTRANGE(""https://docs.google.com/spreadsheets/d/1XL5vhW3sbDhbH9Cz0tuDiY8C3ctxq1tqvaCgkFb8cCA/edit?usp=sharing"",""บุรีรัมย์!J258"")"),1)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IFERROR(__xludf.DUMMYFUNCTION("IMPORTRANGE(""https://docs.google.com/spreadsheets/d/1XL5vhW3sbDhbH9Cz0tuDiY8C3ctxq1tqvaCgkFb8cCA/edit?usp=sharing"",""บุรีรัมย์!J166"")"),0)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IFERROR(__xludf.DUMMYFUNCTION("IMPORTRANGE(""https://docs.google.com/spreadsheets/d/1XL5vhW3sbDhbH9Cz0tuDiY8C3ctxq1tqvaCgkFb8cCA/edit?usp=sharing"",""บุรีรัมย์!J166"")"),0)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IFERROR(__xludf.DUMMYFUNCTION("IMPORTRANGE(""https://docs.google.com/spreadsheets/d/1XL5vhW3sbDhbH9Cz0tuDiY8C3ctxq1tqvaCgkFb8cCA/edit?usp=sharing"",""บุรีรัมย์!J166"")"),0)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IFERROR(__xludf.DUMMYFUNCTION("IMPORTRANGE(""https://docs.google.com/spreadsheets/d/1XL5vhW3sbDhbH9Cz0tuDiY8C3ctxq1tqvaCgkFb8cCA/edit?usp=sharing"",""บุรีรัมย์!J166"")"),0)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IFERROR(__xludf.DUMMYFUNCTION("IMPORTRANGE(""https://docs.google.com/spreadsheets/d/1XL5vhW3sbDhbH9Cz0tuDiY8C3ctxq1tqvaCgkFb8cCA/edit?usp=sharing"",""บุรีรัมย์!I263"")"),55)</f>
        <v>55</v>
      </c>
      <c r="J368" s="197">
        <f ca="1">IFERROR(__xludf.DUMMYFUNCTION("IMPORTRANGE(""https://docs.google.com/spreadsheets/d/1XL5vhW3sbDhbH9Cz0tuDiY8C3ctxq1tqvaCgkFb8cCA/edit?usp=sharing"",""บุรีรัมย์!J263"")"),0)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IFERROR(__xludf.DUMMYFUNCTION("IMPORTRANGE(""https://docs.google.com/spreadsheets/d/1XL5vhW3sbDhbH9Cz0tuDiY8C3ctxq1tqvaCgkFb8cCA/edit?usp=sharing"",""บุรีรัมย์!I164"")"),0)</f>
        <v>0</v>
      </c>
      <c r="J369" s="213">
        <f ca="1">IFERROR(__xludf.DUMMYFUNCTION("IMPORTRANGE(""https://docs.google.com/spreadsheets/d/1XL5vhW3sbDhbH9Cz0tuDiY8C3ctxq1tqvaCgkFb8cCA/edit?usp=sharing"",""บุรีรัมย์!J164"")"),0)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IFERROR(__xludf.DUMMYFUNCTION("IMPORTRANGE(""https://docs.google.com/spreadsheets/d/1XL5vhW3sbDhbH9Cz0tuDiY8C3ctxq1tqvaCgkFb8cCA/edit?usp=sharing"",""บุรีรัมย์!I265"")"),55)</f>
        <v>55</v>
      </c>
      <c r="J370" s="213">
        <f ca="1">IFERROR(__xludf.DUMMYFUNCTION("IMPORTRANGE(""https://docs.google.com/spreadsheets/d/1XL5vhW3sbDhbH9Cz0tuDiY8C3ctxq1tqvaCgkFb8cCA/edit?usp=sharing"",""บุรีรัมย์!J265"")"),55)</f>
        <v>55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IFERROR(__xludf.DUMMYFUNCTION("IMPORTRANGE(""https://docs.google.com/spreadsheets/d/1XL5vhW3sbDhbH9Cz0tuDiY8C3ctxq1tqvaCgkFb8cCA/edit?usp=sharing"",""บุรีรัมย์!I164"")"),0)</f>
        <v>0</v>
      </c>
      <c r="J371" s="198">
        <f ca="1">IFERROR(__xludf.DUMMYFUNCTION("IMPORTRANGE(""https://docs.google.com/spreadsheets/d/1XL5vhW3sbDhbH9Cz0tuDiY8C3ctxq1tqvaCgkFb8cCA/edit?usp=sharing"",""บุรีรัมย์!J164"")"),0)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IFERROR(__xludf.DUMMYFUNCTION("IMPORTRANGE(""https://docs.google.com/spreadsheets/d/1XL5vhW3sbDhbH9Cz0tuDiY8C3ctxq1tqvaCgkFb8cCA/edit?usp=sharing"",""บุรีรัมย์!I267"")"),55)</f>
        <v>55</v>
      </c>
      <c r="J372" s="198">
        <f ca="1">IFERROR(__xludf.DUMMYFUNCTION("IMPORTRANGE(""https://docs.google.com/spreadsheets/d/1XL5vhW3sbDhbH9Cz0tuDiY8C3ctxq1tqvaCgkFb8cCA/edit?usp=sharing"",""บุรีรัมย์!J267"")"),0)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IFERROR(__xludf.DUMMYFUNCTION("IMPORTRANGE(""https://docs.google.com/spreadsheets/d/1XL5vhW3sbDhbH9Cz0tuDiY8C3ctxq1tqvaCgkFb8cCA/edit?usp=sharing"",""บุรีรัมย์!I164"")"),0)</f>
        <v>0</v>
      </c>
      <c r="J373" s="213">
        <f ca="1">IFERROR(__xludf.DUMMYFUNCTION("IMPORTRANGE(""https://docs.google.com/spreadsheets/d/1XL5vhW3sbDhbH9Cz0tuDiY8C3ctxq1tqvaCgkFb8cCA/edit?usp=sharing"",""บุรีรัมย์!J164"")"),0)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IFERROR(__xludf.DUMMYFUNCTION("IMPORTRANGE(""https://docs.google.com/spreadsheets/d/1XL5vhW3sbDhbH9Cz0tuDiY8C3ctxq1tqvaCgkFb8cCA/edit?usp=sharing"",""บุรีรัมย์!I164"")"),0)</f>
        <v>0</v>
      </c>
      <c r="J374" s="197">
        <f ca="1">IFERROR(__xludf.DUMMYFUNCTION("IMPORTRANGE(""https://docs.google.com/spreadsheets/d/1XL5vhW3sbDhbH9Cz0tuDiY8C3ctxq1tqvaCgkFb8cCA/edit?usp=sharing"",""บุรีรัมย์!J164"")"),0)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IFERROR(__xludf.DUMMYFUNCTION("IMPORTRANGE(""https://docs.google.com/spreadsheets/d/1XL5vhW3sbDhbH9Cz0tuDiY8C3ctxq1tqvaCgkFb8cCA/edit?usp=sharing"",""บุรีรัมย์!I270"")"),550)</f>
        <v>550</v>
      </c>
      <c r="J375" s="197">
        <f ca="1">IFERROR(__xludf.DUMMYFUNCTION("IMPORTRANGE(""https://docs.google.com/spreadsheets/d/1XL5vhW3sbDhbH9Cz0tuDiY8C3ctxq1tqvaCgkFb8cCA/edit?usp=sharing"",""บุรีรัมย์!J270"")"),0)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IFERROR(__xludf.DUMMYFUNCTION("IMPORTRANGE(""https://docs.google.com/spreadsheets/d/1XL5vhW3sbDhbH9Cz0tuDiY8C3ctxq1tqvaCgkFb8cCA/edit?usp=sharing"",""บุรีรัมย์!I271"")"),550)</f>
        <v>550</v>
      </c>
      <c r="J376" s="198">
        <f ca="1">IFERROR(__xludf.DUMMYFUNCTION("IMPORTRANGE(""https://docs.google.com/spreadsheets/d/1XL5vhW3sbDhbH9Cz0tuDiY8C3ctxq1tqvaCgkFb8cCA/edit?usp=sharing"",""บุรีรัมย์!J271"")"),0)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IFERROR(__xludf.DUMMYFUNCTION("IMPORTRANGE(""https://docs.google.com/spreadsheets/d/1XL5vhW3sbDhbH9Cz0tuDiY8C3ctxq1tqvaCgkFb8cCA/edit?usp=sharing"",""บุรีรัมย์!I272"")"),0)</f>
        <v>0</v>
      </c>
      <c r="J377" s="213">
        <f ca="1">IFERROR(__xludf.DUMMYFUNCTION("IMPORTRANGE(""https://docs.google.com/spreadsheets/d/1XL5vhW3sbDhbH9Cz0tuDiY8C3ctxq1tqvaCgkFb8cCA/edit?usp=sharing"",""บุรีรัมย์!J272"")"),0)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IFERROR(__xludf.DUMMYFUNCTION("IMPORTRANGE(""https://docs.google.com/spreadsheets/d/1XL5vhW3sbDhbH9Cz0tuDiY8C3ctxq1tqvaCgkFb8cCA/edit?usp=sharing"",""บุรีรัมย์!J273"")"),0)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IFERROR(__xludf.DUMMYFUNCTION("IMPORTRANGE(""https://docs.google.com/spreadsheets/d/1XL5vhW3sbDhbH9Cz0tuDiY8C3ctxq1tqvaCgkFb8cCA/edit?usp=sharing"",""บุรีรัมย์!J274"")"),0)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IFERROR(__xludf.DUMMYFUNCTION("IMPORTRANGE(""https://docs.google.com/spreadsheets/d/1XL5vhW3sbDhbH9Cz0tuDiY8C3ctxq1tqvaCgkFb8cCA/edit?usp=sharing"",""บุรีรัมย์!I275"")"),1000)</f>
        <v>1000</v>
      </c>
      <c r="J380" s="379">
        <f ca="1">IFERROR(__xludf.DUMMYFUNCTION("IMPORTRANGE(""https://docs.google.com/spreadsheets/d/1XL5vhW3sbDhbH9Cz0tuDiY8C3ctxq1tqvaCgkFb8cCA/edit?usp=sharing"",""บุรีรัมย์!J275"")"),0)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IFERROR(__xludf.DUMMYFUNCTION("IMPORTRANGE(""https://docs.google.com/spreadsheets/d/1XL5vhW3sbDhbH9Cz0tuDiY8C3ctxq1tqvaCgkFb8cCA/edit?usp=sharing"",""บุรีรัมย์!L275"")"),1028520)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IFERROR(__xludf.DUMMYFUNCTION("IMPORTRANGE(""https://docs.google.com/spreadsheets/d/1XL5vhW3sbDhbH9Cz0tuDiY8C3ctxq1tqvaCgkFb8cCA/edit?usp=sharing"",""บุรีรัมย์!M275"")"),72394.98)</f>
        <v>72394.98</v>
      </c>
      <c r="O380" s="381">
        <f ca="1">+IF(L380&gt;0,N380*100/L380,0)</f>
        <v>7.0387527709718816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IFERROR(__xludf.DUMMYFUNCTION("IMPORTRANGE(""https://docs.google.com/spreadsheets/d/1XL5vhW3sbDhbH9Cz0tuDiY8C3ctxq1tqvaCgkFb8cCA/edit?usp=sharing"",""บุรีรัมย์!I276"")"),100)</f>
        <v>100</v>
      </c>
      <c r="J381" s="379">
        <f ca="1">IFERROR(__xludf.DUMMYFUNCTION("IMPORTRANGE(""https://docs.google.com/spreadsheets/d/1XL5vhW3sbDhbH9Cz0tuDiY8C3ctxq1tqvaCgkFb8cCA/edit?usp=sharing"",""บุรีรัมย์!J276"")"),100)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IFERROR(__xludf.DUMMYFUNCTION("IMPORTRANGE(""https://docs.google.com/spreadsheets/d/1XL5vhW3sbDhbH9Cz0tuDiY8C3ctxq1tqvaCgkFb8cCA/edit?usp=sharing"",""บุรีรัมย์!L277"")"),0)</f>
        <v>0</v>
      </c>
      <c r="M382" s="172"/>
      <c r="N382" s="172">
        <f ca="1">IFERROR(__xludf.DUMMYFUNCTION("IMPORTRANGE(""https://docs.google.com/spreadsheets/d/1XL5vhW3sbDhbH9Cz0tuDiY8C3ctxq1tqvaCgkFb8cCA/edit?usp=sharing"",""บุรีรัมย์!M277"")"),0)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IFERROR(__xludf.DUMMYFUNCTION("IMPORTRANGE(""https://docs.google.com/spreadsheets/d/1XL5vhW3sbDhbH9Cz0tuDiY8C3ctxq1tqvaCgkFb8cCA/edit?usp=sharing"",""บุรีรัมย์!L278"")"),1028520)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IFERROR(__xludf.DUMMYFUNCTION("IMPORTRANGE(""https://docs.google.com/spreadsheets/d/1XL5vhW3sbDhbH9Cz0tuDiY8C3ctxq1tqvaCgkFb8cCA/edit?usp=sharing"",""บุรีรัมย์!M278"")"),72394.98)</f>
        <v>72394.98</v>
      </c>
      <c r="O383" s="173">
        <f t="shared" ca="1" si="109"/>
        <v>7.0387527709718816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IFERROR(__xludf.DUMMYFUNCTION("IMPORTRANGE(""https://docs.google.com/spreadsheets/d/1XL5vhW3sbDhbH9Cz0tuDiY8C3ctxq1tqvaCgkFb8cCA/edit?usp=sharing"",""บุรีรัมย์!L279"")"),0)</f>
        <v>0</v>
      </c>
      <c r="M384" s="178"/>
      <c r="N384" s="178">
        <f ca="1">IFERROR(__xludf.DUMMYFUNCTION("IMPORTRANGE(""https://docs.google.com/spreadsheets/d/1XL5vhW3sbDhbH9Cz0tuDiY8C3ctxq1tqvaCgkFb8cCA/edit?usp=sharing"",""บุรีรัมย์!M279"")"),0)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IFERROR(__xludf.DUMMYFUNCTION("IMPORTRANGE(""https://docs.google.com/spreadsheets/d/1XL5vhW3sbDhbH9Cz0tuDiY8C3ctxq1tqvaCgkFb8cCA/edit?usp=sharing"",""บุรีรัมย์!L280"")"),1028520)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IFERROR(__xludf.DUMMYFUNCTION("IMPORTRANGE(""https://docs.google.com/spreadsheets/d/1XL5vhW3sbDhbH9Cz0tuDiY8C3ctxq1tqvaCgkFb8cCA/edit?usp=sharing"",""บุรีรัมย์!M280"")"),72394.98)</f>
        <v>72394.98</v>
      </c>
      <c r="O385" s="178">
        <f t="shared" ca="1" si="109"/>
        <v>7.0387527709718816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IFERROR(__xludf.DUMMYFUNCTION("IMPORTRANGE(""https://docs.google.com/spreadsheets/d/1XL5vhW3sbDhbH9Cz0tuDiY8C3ctxq1tqvaCgkFb8cCA/edit?usp=sharing"",""บุรีรัมย์!M281"")"),0)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IFERROR(__xludf.DUMMYFUNCTION("IMPORTRANGE(""https://docs.google.com/spreadsheets/d/1XL5vhW3sbDhbH9Cz0tuDiY8C3ctxq1tqvaCgkFb8cCA/edit?usp=sharing"",""บุรีรัมย์!M282"")"),0)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IFERROR(__xludf.DUMMYFUNCTION("IMPORTRANGE(""https://docs.google.com/spreadsheets/d/1XL5vhW3sbDhbH9Cz0tuDiY8C3ctxq1tqvaCgkFb8cCA/edit?usp=sharing"",""บุรีรัมย์!M283"")"),41799.98)</f>
        <v>41799.980000000003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IFERROR(__xludf.DUMMYFUNCTION("IMPORTRANGE(""https://docs.google.com/spreadsheets/d/1XL5vhW3sbDhbH9Cz0tuDiY8C3ctxq1tqvaCgkFb8cCA/edit?usp=sharing"",""บุรีรัมย์!M284"")"),30595)</f>
        <v>30595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IFERROR(__xludf.DUMMYFUNCTION("IMPORTRANGE(""https://docs.google.com/spreadsheets/d/1XL5vhW3sbDhbH9Cz0tuDiY8C3ctxq1tqvaCgkFb8cCA/edit?usp=sharing"",""บุรีรัมย์!J286"")"),0)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IFERROR(__xludf.DUMMYFUNCTION("IMPORTRANGE(""https://docs.google.com/spreadsheets/d/1XL5vhW3sbDhbH9Cz0tuDiY8C3ctxq1tqvaCgkFb8cCA/edit?usp=sharing"",""บุรีรัมย์!J287"")"),1)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IFERROR(__xludf.DUMMYFUNCTION("IMPORTRANGE(""https://docs.google.com/spreadsheets/d/1XL5vhW3sbDhbH9Cz0tuDiY8C3ctxq1tqvaCgkFb8cCA/edit?usp=sharing"",""บุรีรัมย์!J288"")"),1)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IFERROR(__xludf.DUMMYFUNCTION("IMPORTRANGE(""https://docs.google.com/spreadsheets/d/1XL5vhW3sbDhbH9Cz0tuDiY8C3ctxq1tqvaCgkFb8cCA/edit?usp=sharing"",""บุรีรัมย์!J289"")"),1)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IFERROR(__xludf.DUMMYFUNCTION("IMPORTRANGE(""https://docs.google.com/spreadsheets/d/1XL5vhW3sbDhbH9Cz0tuDiY8C3ctxq1tqvaCgkFb8cCA/edit?usp=sharing"",""บุรีรัมย์!I291"")"),100)</f>
        <v>100</v>
      </c>
      <c r="J396" s="207">
        <f ca="1">IFERROR(__xludf.DUMMYFUNCTION("IMPORTRANGE(""https://docs.google.com/spreadsheets/d/1XL5vhW3sbDhbH9Cz0tuDiY8C3ctxq1tqvaCgkFb8cCA/edit?usp=sharing"",""บุรีรัมย์!J291"")"),100)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IFERROR(__xludf.DUMMYFUNCTION("IMPORTRANGE(""https://docs.google.com/spreadsheets/d/1XL5vhW3sbDhbH9Cz0tuDiY8C3ctxq1tqvaCgkFb8cCA/edit?usp=sharing"",""บุรีรัมย์!I292"")"),1000)</f>
        <v>1000</v>
      </c>
      <c r="J397" s="207">
        <f ca="1">IFERROR(__xludf.DUMMYFUNCTION("IMPORTRANGE(""https://docs.google.com/spreadsheets/d/1XL5vhW3sbDhbH9Cz0tuDiY8C3ctxq1tqvaCgkFb8cCA/edit?usp=sharing"",""บุรีรัมย์!J292"")"),0)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IFERROR(__xludf.DUMMYFUNCTION("IMPORTRANGE(""https://docs.google.com/spreadsheets/d/1XL5vhW3sbDhbH9Cz0tuDiY8C3ctxq1tqvaCgkFb8cCA/edit?usp=sharing"",""บุรีรัมย์!I293"")"),100)</f>
        <v>100</v>
      </c>
      <c r="J398" s="207">
        <f ca="1">IFERROR(__xludf.DUMMYFUNCTION("IMPORTRANGE(""https://docs.google.com/spreadsheets/d/1XL5vhW3sbDhbH9Cz0tuDiY8C3ctxq1tqvaCgkFb8cCA/edit?usp=sharing"",""บุรีรัมย์!J293"")"),0)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IFERROR(__xludf.DUMMYFUNCTION("IMPORTRANGE(""https://docs.google.com/spreadsheets/d/1XL5vhW3sbDhbH9Cz0tuDiY8C3ctxq1tqvaCgkFb8cCA/edit?usp=sharing"",""บุรีรัมย์!J294"")"),0)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IFERROR(__xludf.DUMMYFUNCTION("IMPORTRANGE(""https://docs.google.com/spreadsheets/d/1XL5vhW3sbDhbH9Cz0tuDiY8C3ctxq1tqvaCgkFb8cCA/edit?usp=sharing"",""บุรีรัมย์!J295"")"),0)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IFERROR(__xludf.DUMMYFUNCTION("IMPORTRANGE(""https://docs.google.com/spreadsheets/d/1XL5vhW3sbDhbH9Cz0tuDiY8C3ctxq1tqvaCgkFb8cCA/edit?usp=sharing"",""บุรีรัมย์!I296"")"),225)</f>
        <v>225</v>
      </c>
      <c r="J401" s="379">
        <f ca="1">IFERROR(__xludf.DUMMYFUNCTION("IMPORTRANGE(""https://docs.google.com/spreadsheets/d/1XL5vhW3sbDhbH9Cz0tuDiY8C3ctxq1tqvaCgkFb8cCA/edit?usp=sharing"",""บุรีรัมย์!J296"")"),0)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IFERROR(__xludf.DUMMYFUNCTION("IMPORTRANGE(""https://docs.google.com/spreadsheets/d/1XL5vhW3sbDhbH9Cz0tuDiY8C3ctxq1tqvaCgkFb8cCA/edit?usp=sharing"",""บุรีรัมย์!L296"")"),230070)</f>
        <v>230070</v>
      </c>
      <c r="M401" s="381"/>
      <c r="N401" s="381">
        <f ca="1">IFERROR(__xludf.DUMMYFUNCTION("IMPORTRANGE(""https://docs.google.com/spreadsheets/d/1XL5vhW3sbDhbH9Cz0tuDiY8C3ctxq1tqvaCgkFb8cCA/edit?usp=sharing"",""บุรีรัมย์!M296"")"),1350)</f>
        <v>1350</v>
      </c>
      <c r="O401" s="381">
        <f ca="1">+IF(L401&gt;0,N401*100/L401,0)</f>
        <v>0.58677793714956317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IFERROR(__xludf.DUMMYFUNCTION("IMPORTRANGE(""https://docs.google.com/spreadsheets/d/1XL5vhW3sbDhbH9Cz0tuDiY8C3ctxq1tqvaCgkFb8cCA/edit?usp=sharing"",""บุรีรัมย์!I297"")"),75)</f>
        <v>75</v>
      </c>
      <c r="J402" s="379">
        <f ca="1">IFERROR(__xludf.DUMMYFUNCTION("IMPORTRANGE(""https://docs.google.com/spreadsheets/d/1XL5vhW3sbDhbH9Cz0tuDiY8C3ctxq1tqvaCgkFb8cCA/edit?usp=sharing"",""บุรีรัมย์!J297"")"),0)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IFERROR(__xludf.DUMMYFUNCTION("IMPORTRANGE(""https://docs.google.com/spreadsheets/d/1XL5vhW3sbDhbH9Cz0tuDiY8C3ctxq1tqvaCgkFb8cCA/edit?usp=sharing"",""บุรีรัมย์!L298"")"),0)</f>
        <v>0</v>
      </c>
      <c r="M403" s="172"/>
      <c r="N403" s="178">
        <f ca="1">IFERROR(__xludf.DUMMYFUNCTION("IMPORTRANGE(""https://docs.google.com/spreadsheets/d/1XL5vhW3sbDhbH9Cz0tuDiY8C3ctxq1tqvaCgkFb8cCA/edit?usp=sharing"",""บุรีรัมย์!M298"")"),0)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IFERROR(__xludf.DUMMYFUNCTION("IMPORTRANGE(""https://docs.google.com/spreadsheets/d/1XL5vhW3sbDhbH9Cz0tuDiY8C3ctxq1tqvaCgkFb8cCA/edit?usp=sharing"",""บุรีรัมย์!L299"")"),230070)</f>
        <v>230070</v>
      </c>
      <c r="M404" s="173"/>
      <c r="N404" s="178">
        <f ca="1">IFERROR(__xludf.DUMMYFUNCTION("IMPORTRANGE(""https://docs.google.com/spreadsheets/d/1XL5vhW3sbDhbH9Cz0tuDiY8C3ctxq1tqvaCgkFb8cCA/edit?usp=sharing"",""บุรีรัมย์!M299"")"),1350)</f>
        <v>1350</v>
      </c>
      <c r="O404" s="178">
        <f t="shared" ca="1" si="112"/>
        <v>0.58677793714956317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IFERROR(__xludf.DUMMYFUNCTION("IMPORTRANGE(""https://docs.google.com/spreadsheets/d/1XL5vhW3sbDhbH9Cz0tuDiY8C3ctxq1tqvaCgkFb8cCA/edit?usp=sharing"",""บุรีรัมย์!L300"")"),0)</f>
        <v>0</v>
      </c>
      <c r="M405" s="178"/>
      <c r="N405" s="178">
        <f ca="1">IFERROR(__xludf.DUMMYFUNCTION("IMPORTRANGE(""https://docs.google.com/spreadsheets/d/1XL5vhW3sbDhbH9Cz0tuDiY8C3ctxq1tqvaCgkFb8cCA/edit?usp=sharing"",""บุรีรัมย์!M300"")"),0)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IFERROR(__xludf.DUMMYFUNCTION("IMPORTRANGE(""https://docs.google.com/spreadsheets/d/1XL5vhW3sbDhbH9Cz0tuDiY8C3ctxq1tqvaCgkFb8cCA/edit?usp=sharing"",""บุรีรัมย์!L301"")"),230070)</f>
        <v>230070</v>
      </c>
      <c r="M406" s="178"/>
      <c r="N406" s="178">
        <f ca="1">IFERROR(__xludf.DUMMYFUNCTION("IMPORTRANGE(""https://docs.google.com/spreadsheets/d/1XL5vhW3sbDhbH9Cz0tuDiY8C3ctxq1tqvaCgkFb8cCA/edit?usp=sharing"",""บุรีรัมย์!M301"")"),1350)</f>
        <v>1350</v>
      </c>
      <c r="O406" s="178">
        <f t="shared" ca="1" si="112"/>
        <v>0.58677793714956317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IFERROR(__xludf.DUMMYFUNCTION("IMPORTRANGE(""https://docs.google.com/spreadsheets/d/1XL5vhW3sbDhbH9Cz0tuDiY8C3ctxq1tqvaCgkFb8cCA/edit?usp=sharing"",""บุรีรัมย์!M302"")"),0)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IFERROR(__xludf.DUMMYFUNCTION("IMPORTRANGE(""https://docs.google.com/spreadsheets/d/1XL5vhW3sbDhbH9Cz0tuDiY8C3ctxq1tqvaCgkFb8cCA/edit?usp=sharing"",""บุรีรัมย์!M303"")"),0)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IFERROR(__xludf.DUMMYFUNCTION("IMPORTRANGE(""https://docs.google.com/spreadsheets/d/1XL5vhW3sbDhbH9Cz0tuDiY8C3ctxq1tqvaCgkFb8cCA/edit?usp=sharing"",""บุรีรัมย์!M304"")"),0)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IFERROR(__xludf.DUMMYFUNCTION("IMPORTRANGE(""https://docs.google.com/spreadsheets/d/1XL5vhW3sbDhbH9Cz0tuDiY8C3ctxq1tqvaCgkFb8cCA/edit?usp=sharing"",""บุรีรัมย์!M305"")"),1350)</f>
        <v>1350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IFERROR(__xludf.DUMMYFUNCTION("IMPORTRANGE(""https://docs.google.com/spreadsheets/d/1XL5vhW3sbDhbH9Cz0tuDiY8C3ctxq1tqvaCgkFb8cCA/edit?usp=sharing"",""บุรีรัมย์!J307"")"),0)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IFERROR(__xludf.DUMMYFUNCTION("IMPORTRANGE(""https://docs.google.com/spreadsheets/d/1XL5vhW3sbDhbH9Cz0tuDiY8C3ctxq1tqvaCgkFb8cCA/edit?usp=sharing"",""บุรีรัมย์!J308"")"),1)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IFERROR(__xludf.DUMMYFUNCTION("IMPORTRANGE(""https://docs.google.com/spreadsheets/d/1XL5vhW3sbDhbH9Cz0tuDiY8C3ctxq1tqvaCgkFb8cCA/edit?usp=sharing"",""บุรีรัมย์!J309"")"),1)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IFERROR(__xludf.DUMMYFUNCTION("IMPORTRANGE(""https://docs.google.com/spreadsheets/d/1XL5vhW3sbDhbH9Cz0tuDiY8C3ctxq1tqvaCgkFb8cCA/edit?usp=sharing"",""บุรีรัมย์!J310"")"),0)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IFERROR(__xludf.DUMMYFUNCTION("IMPORTRANGE(""https://docs.google.com/spreadsheets/d/1XL5vhW3sbDhbH9Cz0tuDiY8C3ctxq1tqvaCgkFb8cCA/edit?usp=sharing"",""บุรีรัมย์!I311"")"),75)</f>
        <v>75</v>
      </c>
      <c r="J416" s="210">
        <f ca="1">IFERROR(__xludf.DUMMYFUNCTION("IMPORTRANGE(""https://docs.google.com/spreadsheets/d/1XL5vhW3sbDhbH9Cz0tuDiY8C3ctxq1tqvaCgkFb8cCA/edit?usp=sharing"",""บุรีรัมย์!J311"")"),0)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IFERROR(__xludf.DUMMYFUNCTION("IMPORTRANGE(""https://docs.google.com/spreadsheets/d/1XL5vhW3sbDhbH9Cz0tuDiY8C3ctxq1tqvaCgkFb8cCA/edit?usp=sharing"",""บุรีรัมย์!I312"")"),0)</f>
        <v>0</v>
      </c>
      <c r="J417" s="400">
        <f ca="1">IFERROR(__xludf.DUMMYFUNCTION("IMPORTRANGE(""https://docs.google.com/spreadsheets/d/1XL5vhW3sbDhbH9Cz0tuDiY8C3ctxq1tqvaCgkFb8cCA/edit?usp=sharing"",""บุรีรัมย์!J312"")"),0)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IFERROR(__xludf.DUMMYFUNCTION("IMPORTRANGE(""https://docs.google.com/spreadsheets/d/1XL5vhW3sbDhbH9Cz0tuDiY8C3ctxq1tqvaCgkFb8cCA/edit?usp=sharing"",""บุรีรัมย์!I313"")"),0)</f>
        <v>0</v>
      </c>
      <c r="J418" s="401">
        <f ca="1">IFERROR(__xludf.DUMMYFUNCTION("IMPORTRANGE(""https://docs.google.com/spreadsheets/d/1XL5vhW3sbDhbH9Cz0tuDiY8C3ctxq1tqvaCgkFb8cCA/edit?usp=sharing"",""บุรีรัมย์!J313"")"),0)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IFERROR(__xludf.DUMMYFUNCTION("IMPORTRANGE(""https://docs.google.com/spreadsheets/d/1XL5vhW3sbDhbH9Cz0tuDiY8C3ctxq1tqvaCgkFb8cCA/edit?usp=sharing"",""บุรีรัมย์!I314"")"),0)</f>
        <v>0</v>
      </c>
      <c r="J419" s="402">
        <f ca="1">IFERROR(__xludf.DUMMYFUNCTION("IMPORTRANGE(""https://docs.google.com/spreadsheets/d/1XL5vhW3sbDhbH9Cz0tuDiY8C3ctxq1tqvaCgkFb8cCA/edit?usp=sharing"",""บุรีรัมย์!J314"")"),0)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IFERROR(__xludf.DUMMYFUNCTION("IMPORTRANGE(""https://docs.google.com/spreadsheets/d/1XL5vhW3sbDhbH9Cz0tuDiY8C3ctxq1tqvaCgkFb8cCA/edit?usp=sharing"",""บุรีรัมย์!I315"")"),0)</f>
        <v>0</v>
      </c>
      <c r="J420" s="402">
        <f ca="1">IFERROR(__xludf.DUMMYFUNCTION("IMPORTRANGE(""https://docs.google.com/spreadsheets/d/1XL5vhW3sbDhbH9Cz0tuDiY8C3ctxq1tqvaCgkFb8cCA/edit?usp=sharing"",""บุรีรัมย์!J315"")"),0)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IFERROR(__xludf.DUMMYFUNCTION("IMPORTRANGE(""https://docs.google.com/spreadsheets/d/1XL5vhW3sbDhbH9Cz0tuDiY8C3ctxq1tqvaCgkFb8cCA/edit?usp=sharing"",""บุรีรัมย์!I316"")"),65)</f>
        <v>65</v>
      </c>
      <c r="J421" s="400">
        <f ca="1">IFERROR(__xludf.DUMMYFUNCTION("IMPORTRANGE(""https://docs.google.com/spreadsheets/d/1XL5vhW3sbDhbH9Cz0tuDiY8C3ctxq1tqvaCgkFb8cCA/edit?usp=sharing"",""บุรีรัมย์!J316"")"),0)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IFERROR(__xludf.DUMMYFUNCTION("IMPORTRANGE(""https://docs.google.com/spreadsheets/d/1XL5vhW3sbDhbH9Cz0tuDiY8C3ctxq1tqvaCgkFb8cCA/edit?usp=sharing"",""บุรีรัมย์!I317"")"),195)</f>
        <v>195</v>
      </c>
      <c r="J422" s="401">
        <f ca="1">IFERROR(__xludf.DUMMYFUNCTION("IMPORTRANGE(""https://docs.google.com/spreadsheets/d/1XL5vhW3sbDhbH9Cz0tuDiY8C3ctxq1tqvaCgkFb8cCA/edit?usp=sharing"",""บุรีรัมย์!J317"")"),0)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IFERROR(__xludf.DUMMYFUNCTION("IMPORTRANGE(""https://docs.google.com/spreadsheets/d/1XL5vhW3sbDhbH9Cz0tuDiY8C3ctxq1tqvaCgkFb8cCA/edit?usp=sharing"",""บุรีรัมย์!I318"")"),65)</f>
        <v>65</v>
      </c>
      <c r="J423" s="402">
        <f ca="1">IFERROR(__xludf.DUMMYFUNCTION("IMPORTRANGE(""https://docs.google.com/spreadsheets/d/1XL5vhW3sbDhbH9Cz0tuDiY8C3ctxq1tqvaCgkFb8cCA/edit?usp=sharing"",""บุรีรัมย์!J318"")"),0)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IFERROR(__xludf.DUMMYFUNCTION("IMPORTRANGE(""https://docs.google.com/spreadsheets/d/1XL5vhW3sbDhbH9Cz0tuDiY8C3ctxq1tqvaCgkFb8cCA/edit?usp=sharing"",""บุรีรัมย์!I319"")"),65)</f>
        <v>65</v>
      </c>
      <c r="J424" s="402">
        <f ca="1">IFERROR(__xludf.DUMMYFUNCTION("IMPORTRANGE(""https://docs.google.com/spreadsheets/d/1XL5vhW3sbDhbH9Cz0tuDiY8C3ctxq1tqvaCgkFb8cCA/edit?usp=sharing"",""บุรีรัมย์!J319"")"),0)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IFERROR(__xludf.DUMMYFUNCTION("IMPORTRANGE(""https://docs.google.com/spreadsheets/d/1XL5vhW3sbDhbH9Cz0tuDiY8C3ctxq1tqvaCgkFb8cCA/edit?usp=sharing"",""บุรีรัมย์!I320"")"),65)</f>
        <v>65</v>
      </c>
      <c r="J425" s="402">
        <f ca="1">IFERROR(__xludf.DUMMYFUNCTION("IMPORTRANGE(""https://docs.google.com/spreadsheets/d/1XL5vhW3sbDhbH9Cz0tuDiY8C3ctxq1tqvaCgkFb8cCA/edit?usp=sharing"",""บุรีรัมย์!J320"")"),0)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IFERROR(__xludf.DUMMYFUNCTION("IMPORTRANGE(""https://docs.google.com/spreadsheets/d/1XL5vhW3sbDhbH9Cz0tuDiY8C3ctxq1tqvaCgkFb8cCA/edit?usp=sharing"",""บุรีรัมย์!I321"")"),10)</f>
        <v>10</v>
      </c>
      <c r="J426" s="400">
        <f ca="1">IFERROR(__xludf.DUMMYFUNCTION("IMPORTRANGE(""https://docs.google.com/spreadsheets/d/1XL5vhW3sbDhbH9Cz0tuDiY8C3ctxq1tqvaCgkFb8cCA/edit?usp=sharing"",""บุรีรัมย์!J321"")"),0)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IFERROR(__xludf.DUMMYFUNCTION("IMPORTRANGE(""https://docs.google.com/spreadsheets/d/1XL5vhW3sbDhbH9Cz0tuDiY8C3ctxq1tqvaCgkFb8cCA/edit?usp=sharing"",""บุรีรัมย์!I322"")"),30)</f>
        <v>30</v>
      </c>
      <c r="J427" s="401">
        <f ca="1">IFERROR(__xludf.DUMMYFUNCTION("IMPORTRANGE(""https://docs.google.com/spreadsheets/d/1XL5vhW3sbDhbH9Cz0tuDiY8C3ctxq1tqvaCgkFb8cCA/edit?usp=sharing"",""บุรีรัมย์!J322"")"),0)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IFERROR(__xludf.DUMMYFUNCTION("IMPORTRANGE(""https://docs.google.com/spreadsheets/d/1XL5vhW3sbDhbH9Cz0tuDiY8C3ctxq1tqvaCgkFb8cCA/edit?usp=sharing"",""บุรีรัมย์!I323"")"),10)</f>
        <v>10</v>
      </c>
      <c r="J428" s="402">
        <f ca="1">IFERROR(__xludf.DUMMYFUNCTION("IMPORTRANGE(""https://docs.google.com/spreadsheets/d/1XL5vhW3sbDhbH9Cz0tuDiY8C3ctxq1tqvaCgkFb8cCA/edit?usp=sharing"",""บุรีรัมย์!J323"")"),0)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IFERROR(__xludf.DUMMYFUNCTION("IMPORTRANGE(""https://docs.google.com/spreadsheets/d/1XL5vhW3sbDhbH9Cz0tuDiY8C3ctxq1tqvaCgkFb8cCA/edit?usp=sharing"",""บุรีรัมย์!I324"")"),10)</f>
        <v>10</v>
      </c>
      <c r="J429" s="402">
        <f ca="1">IFERROR(__xludf.DUMMYFUNCTION("IMPORTRANGE(""https://docs.google.com/spreadsheets/d/1XL5vhW3sbDhbH9Cz0tuDiY8C3ctxq1tqvaCgkFb8cCA/edit?usp=sharing"",""บุรีรัมย์!J324"")"),0)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IFERROR(__xludf.DUMMYFUNCTION("IMPORTRANGE(""https://docs.google.com/spreadsheets/d/1XL5vhW3sbDhbH9Cz0tuDiY8C3ctxq1tqvaCgkFb8cCA/edit?usp=sharing"",""บุรีรัมย์!I325"")"),65)</f>
        <v>65</v>
      </c>
      <c r="J430" s="400">
        <f ca="1">IFERROR(__xludf.DUMMYFUNCTION("IMPORTRANGE(""https://docs.google.com/spreadsheets/d/1XL5vhW3sbDhbH9Cz0tuDiY8C3ctxq1tqvaCgkFb8cCA/edit?usp=sharing"",""บุรีรัมย์!J325"")"),0)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IFERROR(__xludf.DUMMYFUNCTION("IMPORTRANGE(""https://docs.google.com/spreadsheets/d/1XL5vhW3sbDhbH9Cz0tuDiY8C3ctxq1tqvaCgkFb8cCA/edit?usp=sharing"",""บุรีรัมย์!I326"")"),0)</f>
        <v>0</v>
      </c>
      <c r="J431" s="402">
        <f ca="1">IFERROR(__xludf.DUMMYFUNCTION("IMPORTRANGE(""https://docs.google.com/spreadsheets/d/1XL5vhW3sbDhbH9Cz0tuDiY8C3ctxq1tqvaCgkFb8cCA/edit?usp=sharing"",""บุรีรัมย์!J326"")"),0)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IFERROR(__xludf.DUMMYFUNCTION("IMPORTRANGE(""https://docs.google.com/spreadsheets/d/1XL5vhW3sbDhbH9Cz0tuDiY8C3ctxq1tqvaCgkFb8cCA/edit?usp=sharing"",""บุรีรัมย์!I327"")"),65)</f>
        <v>65</v>
      </c>
      <c r="J432" s="402">
        <f ca="1">IFERROR(__xludf.DUMMYFUNCTION("IMPORTRANGE(""https://docs.google.com/spreadsheets/d/1XL5vhW3sbDhbH9Cz0tuDiY8C3ctxq1tqvaCgkFb8cCA/edit?usp=sharing"",""บุรีรัมย์!J327"")"),0)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IFERROR(__xludf.DUMMYFUNCTION("IMPORTRANGE(""https://docs.google.com/spreadsheets/d/1XL5vhW3sbDhbH9Cz0tuDiY8C3ctxq1tqvaCgkFb8cCA/edit?usp=sharing"",""บุรีรัมย์!J328"")"),0)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IFERROR(__xludf.DUMMYFUNCTION("IMPORTRANGE(""https://docs.google.com/spreadsheets/d/1XL5vhW3sbDhbH9Cz0tuDiY8C3ctxq1tqvaCgkFb8cCA/edit?usp=sharing"",""บุรีรัมย์!J329"")"),0)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IFERROR(__xludf.DUMMYFUNCTION("IMPORTRANGE(""https://docs.google.com/spreadsheets/d/1XL5vhW3sbDhbH9Cz0tuDiY8C3ctxq1tqvaCgkFb8cCA/edit?usp=sharing"",""บุรีรัมย์!I330"")"),20)</f>
        <v>20</v>
      </c>
      <c r="J435" s="418">
        <f ca="1">IFERROR(__xludf.DUMMYFUNCTION("IMPORTRANGE(""https://docs.google.com/spreadsheets/d/1XL5vhW3sbDhbH9Cz0tuDiY8C3ctxq1tqvaCgkFb8cCA/edit?usp=sharing"",""บุรีรัมย์!J330"")"),20)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IFERROR(__xludf.DUMMYFUNCTION("IMPORTRANGE(""https://docs.google.com/spreadsheets/d/1XL5vhW3sbDhbH9Cz0tuDiY8C3ctxq1tqvaCgkFb8cCA/edit?usp=sharing"",""บุรีรัมย์!L330"")"),95000)</f>
        <v>95000</v>
      </c>
      <c r="M435" s="420"/>
      <c r="N435" s="420">
        <f ca="1">IFERROR(__xludf.DUMMYFUNCTION("IMPORTRANGE(""https://docs.google.com/spreadsheets/d/1XL5vhW3sbDhbH9Cz0tuDiY8C3ctxq1tqvaCgkFb8cCA/edit?usp=sharing"",""บุรีรัมย์!M330"")"),46837.8)</f>
        <v>46837.8</v>
      </c>
      <c r="O435" s="420">
        <f t="shared" ref="O435:O439" ca="1" si="114">+IF(L435&gt;0,N435*100/L435,0)</f>
        <v>49.302947368421052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IFERROR(__xludf.DUMMYFUNCTION("IMPORTRANGE(""https://docs.google.com/spreadsheets/d/1XL5vhW3sbDhbH9Cz0tuDiY8C3ctxq1tqvaCgkFb8cCA/edit?usp=sharing"",""บุรีรัมย์!L331"")"),0)</f>
        <v>0</v>
      </c>
      <c r="M436" s="172"/>
      <c r="N436" s="178">
        <f ca="1">IFERROR(__xludf.DUMMYFUNCTION("IMPORTRANGE(""https://docs.google.com/spreadsheets/d/1XL5vhW3sbDhbH9Cz0tuDiY8C3ctxq1tqvaCgkFb8cCA/edit?usp=sharing"",""บุรีรัมย์!M331"")"),0)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IFERROR(__xludf.DUMMYFUNCTION("IMPORTRANGE(""https://docs.google.com/spreadsheets/d/1XL5vhW3sbDhbH9Cz0tuDiY8C3ctxq1tqvaCgkFb8cCA/edit?usp=sharing"",""บุรีรัมย์!L332"")"),95000)</f>
        <v>95000</v>
      </c>
      <c r="M437" s="173"/>
      <c r="N437" s="178">
        <f ca="1">IFERROR(__xludf.DUMMYFUNCTION("IMPORTRANGE(""https://docs.google.com/spreadsheets/d/1XL5vhW3sbDhbH9Cz0tuDiY8C3ctxq1tqvaCgkFb8cCA/edit?usp=sharing"",""บุรีรัมย์!M332"")"),46837.8)</f>
        <v>46837.8</v>
      </c>
      <c r="O437" s="178">
        <f t="shared" ca="1" si="114"/>
        <v>49.302947368421052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IFERROR(__xludf.DUMMYFUNCTION("IMPORTRANGE(""https://docs.google.com/spreadsheets/d/1XL5vhW3sbDhbH9Cz0tuDiY8C3ctxq1tqvaCgkFb8cCA/edit?usp=sharing"",""บุรีรัมย์!L333"")"),0)</f>
        <v>0</v>
      </c>
      <c r="M438" s="178"/>
      <c r="N438" s="178">
        <f ca="1">IFERROR(__xludf.DUMMYFUNCTION("IMPORTRANGE(""https://docs.google.com/spreadsheets/d/1XL5vhW3sbDhbH9Cz0tuDiY8C3ctxq1tqvaCgkFb8cCA/edit?usp=sharing"",""บุรีรัมย์!M333"")"),0)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IFERROR(__xludf.DUMMYFUNCTION("IMPORTRANGE(""https://docs.google.com/spreadsheets/d/1XL5vhW3sbDhbH9Cz0tuDiY8C3ctxq1tqvaCgkFb8cCA/edit?usp=sharing"",""บุรีรัมย์!L334"")"),95000)</f>
        <v>95000</v>
      </c>
      <c r="M439" s="178"/>
      <c r="N439" s="178">
        <f ca="1">IFERROR(__xludf.DUMMYFUNCTION("IMPORTRANGE(""https://docs.google.com/spreadsheets/d/1XL5vhW3sbDhbH9Cz0tuDiY8C3ctxq1tqvaCgkFb8cCA/edit?usp=sharing"",""บุรีรัมย์!M334"")"),46837.8)</f>
        <v>46837.8</v>
      </c>
      <c r="O439" s="178">
        <f t="shared" ca="1" si="114"/>
        <v>49.302947368421052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IFERROR(__xludf.DUMMYFUNCTION("IMPORTRANGE(""https://docs.google.com/spreadsheets/d/1XL5vhW3sbDhbH9Cz0tuDiY8C3ctxq1tqvaCgkFb8cCA/edit?usp=sharing"",""บุรีรัมย์!M335"")"),4267)</f>
        <v>4267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IFERROR(__xludf.DUMMYFUNCTION("IMPORTRANGE(""https://docs.google.com/spreadsheets/d/1XL5vhW3sbDhbH9Cz0tuDiY8C3ctxq1tqvaCgkFb8cCA/edit?usp=sharing"",""บุรีรัมย์!M336"")"),0)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IFERROR(__xludf.DUMMYFUNCTION("IMPORTRANGE(""https://docs.google.com/spreadsheets/d/1XL5vhW3sbDhbH9Cz0tuDiY8C3ctxq1tqvaCgkFb8cCA/edit?usp=sharing"",""บุรีรัมย์!M337"")"),0)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IFERROR(__xludf.DUMMYFUNCTION("IMPORTRANGE(""https://docs.google.com/spreadsheets/d/1XL5vhW3sbDhbH9Cz0tuDiY8C3ctxq1tqvaCgkFb8cCA/edit?usp=sharing"",""บุรีรัมย์!M338"")"),42570.8)</f>
        <v>42570.8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IFERROR(__xludf.DUMMYFUNCTION("IMPORTRANGE(""https://docs.google.com/spreadsheets/d/1XL5vhW3sbDhbH9Cz0tuDiY8C3ctxq1tqvaCgkFb8cCA/edit?usp=sharing"",""บุรีรัมย์!J340"")"),0)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IFERROR(__xludf.DUMMYFUNCTION("IMPORTRANGE(""https://docs.google.com/spreadsheets/d/1XL5vhW3sbDhbH9Cz0tuDiY8C3ctxq1tqvaCgkFb8cCA/edit?usp=sharing"",""บุรีรัมย์!J341"")"),1)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IFERROR(__xludf.DUMMYFUNCTION("IMPORTRANGE(""https://docs.google.com/spreadsheets/d/1XL5vhW3sbDhbH9Cz0tuDiY8C3ctxq1tqvaCgkFb8cCA/edit?usp=sharing"",""บุรีรัมย์!J342"")"),1)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IFERROR(__xludf.DUMMYFUNCTION("IMPORTRANGE(""https://docs.google.com/spreadsheets/d/1XL5vhW3sbDhbH9Cz0tuDiY8C3ctxq1tqvaCgkFb8cCA/edit?usp=sharing"",""บุรีรัมย์!J343"")"),1)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IFERROR(__xludf.DUMMYFUNCTION("IMPORTRANGE(""https://docs.google.com/spreadsheets/d/1XL5vhW3sbDhbH9Cz0tuDiY8C3ctxq1tqvaCgkFb8cCA/edit?usp=sharing"",""บุรีรัมย์!I344"")"),20)</f>
        <v>20</v>
      </c>
      <c r="J449" s="210">
        <f ca="1">IFERROR(__xludf.DUMMYFUNCTION("IMPORTRANGE(""https://docs.google.com/spreadsheets/d/1XL5vhW3sbDhbH9Cz0tuDiY8C3ctxq1tqvaCgkFb8cCA/edit?usp=sharing"",""บุรีรัมย์!J344"")"),20)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IFERROR(__xludf.DUMMYFUNCTION("IMPORTRANGE(""https://docs.google.com/spreadsheets/d/1XL5vhW3sbDhbH9Cz0tuDiY8C3ctxq1tqvaCgkFb8cCA/edit?usp=sharing"",""บุรีรัมย์!I345"")"),20)</f>
        <v>20</v>
      </c>
      <c r="J450" s="198">
        <f ca="1">IFERROR(__xludf.DUMMYFUNCTION("IMPORTRANGE(""https://docs.google.com/spreadsheets/d/1XL5vhW3sbDhbH9Cz0tuDiY8C3ctxq1tqvaCgkFb8cCA/edit?usp=sharing"",""บุรีรัมย์!J345"")"),20)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IFERROR(__xludf.DUMMYFUNCTION("IMPORTRANGE(""https://docs.google.com/spreadsheets/d/1XL5vhW3sbDhbH9Cz0tuDiY8C3ctxq1tqvaCgkFb8cCA/edit?usp=sharing"",""บุรีรัมย์!I346"")"),0)</f>
        <v>0</v>
      </c>
      <c r="J451" s="197">
        <f ca="1">IFERROR(__xludf.DUMMYFUNCTION("IMPORTRANGE(""https://docs.google.com/spreadsheets/d/1XL5vhW3sbDhbH9Cz0tuDiY8C3ctxq1tqvaCgkFb8cCA/edit?usp=sharing"",""บุรีรัมย์!J346"")"),0)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IFERROR(__xludf.DUMMYFUNCTION("IMPORTRANGE(""https://docs.google.com/spreadsheets/d/1XL5vhW3sbDhbH9Cz0tuDiY8C3ctxq1tqvaCgkFb8cCA/edit?usp=sharing"",""บุรีรัมย์!I347"")"),0)</f>
        <v>0</v>
      </c>
      <c r="J452" s="197">
        <f ca="1">IFERROR(__xludf.DUMMYFUNCTION("IMPORTRANGE(""https://docs.google.com/spreadsheets/d/1XL5vhW3sbDhbH9Cz0tuDiY8C3ctxq1tqvaCgkFb8cCA/edit?usp=sharing"",""บุรีรัมย์!J347"")"),0)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IFERROR(__xludf.DUMMYFUNCTION("IMPORTRANGE(""https://docs.google.com/spreadsheets/d/1XL5vhW3sbDhbH9Cz0tuDiY8C3ctxq1tqvaCgkFb8cCA/edit?usp=sharing"",""บุรีรัมย์!J348"")"),0)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IFERROR(__xludf.DUMMYFUNCTION("IMPORTRANGE(""https://docs.google.com/spreadsheets/d/1XL5vhW3sbDhbH9Cz0tuDiY8C3ctxq1tqvaCgkFb8cCA/edit?usp=sharing"",""บุรีรัมย์!J349"")"),0)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IFERROR(__xludf.DUMMYFUNCTION("IMPORTRANGE(""https://docs.google.com/spreadsheets/d/1XL5vhW3sbDhbH9Cz0tuDiY8C3ctxq1tqvaCgkFb8cCA/edit?usp=sharing"",""บุรีรัมย์!I350"")"),30569)</f>
        <v>30569</v>
      </c>
      <c r="J455" s="379">
        <f ca="1">IFERROR(__xludf.DUMMYFUNCTION("IMPORTRANGE(""https://docs.google.com/spreadsheets/d/1XL5vhW3sbDhbH9Cz0tuDiY8C3ctxq1tqvaCgkFb8cCA/edit?usp=sharing"",""บุรีรัมย์!J350"")"),0)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IFERROR(__xludf.DUMMYFUNCTION("IMPORTRANGE(""https://docs.google.com/spreadsheets/d/1XL5vhW3sbDhbH9Cz0tuDiY8C3ctxq1tqvaCgkFb8cCA/edit?usp=sharing"",""บุรีรัมย์!L350"")"),1347897)</f>
        <v>1347897</v>
      </c>
      <c r="M455" s="381"/>
      <c r="N455" s="381">
        <f ca="1">IFERROR(__xludf.DUMMYFUNCTION("IMPORTRANGE(""https://docs.google.com/spreadsheets/d/1XL5vhW3sbDhbH9Cz0tuDiY8C3ctxq1tqvaCgkFb8cCA/edit?usp=sharing"",""บุรีรัมย์!M350"")"),99127.07)</f>
        <v>99127.07</v>
      </c>
      <c r="O455" s="381">
        <f t="shared" ref="O455:O459" ca="1" si="116">+IF(L455&gt;0,N455*100/L455,0)</f>
        <v>7.3542021385907086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IFERROR(__xludf.DUMMYFUNCTION("IMPORTRANGE(""https://docs.google.com/spreadsheets/d/1XL5vhW3sbDhbH9Cz0tuDiY8C3ctxq1tqvaCgkFb8cCA/edit?usp=sharing"",""บุรีรัมย์!L351"")"),0)</f>
        <v>0</v>
      </c>
      <c r="M456" s="172"/>
      <c r="N456" s="178">
        <f ca="1">IFERROR(__xludf.DUMMYFUNCTION("IMPORTRANGE(""https://docs.google.com/spreadsheets/d/1XL5vhW3sbDhbH9Cz0tuDiY8C3ctxq1tqvaCgkFb8cCA/edit?usp=sharing"",""บุรีรัมย์!M351"")"),0)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IFERROR(__xludf.DUMMYFUNCTION("IMPORTRANGE(""https://docs.google.com/spreadsheets/d/1XL5vhW3sbDhbH9Cz0tuDiY8C3ctxq1tqvaCgkFb8cCA/edit?usp=sharing"",""บุรีรัมย์!L352"")"),1347897)</f>
        <v>1347897</v>
      </c>
      <c r="M457" s="173"/>
      <c r="N457" s="178">
        <f ca="1">IFERROR(__xludf.DUMMYFUNCTION("IMPORTRANGE(""https://docs.google.com/spreadsheets/d/1XL5vhW3sbDhbH9Cz0tuDiY8C3ctxq1tqvaCgkFb8cCA/edit?usp=sharing"",""บุรีรัมย์!M352"")"),99127.07)</f>
        <v>99127.07</v>
      </c>
      <c r="O457" s="178">
        <f t="shared" ca="1" si="116"/>
        <v>7.3542021385907086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IFERROR(__xludf.DUMMYFUNCTION("IMPORTRANGE(""https://docs.google.com/spreadsheets/d/1XL5vhW3sbDhbH9Cz0tuDiY8C3ctxq1tqvaCgkFb8cCA/edit?usp=sharing"",""บุรีรัมย์!L353"")"),0)</f>
        <v>0</v>
      </c>
      <c r="M458" s="178"/>
      <c r="N458" s="178">
        <f ca="1">IFERROR(__xludf.DUMMYFUNCTION("IMPORTRANGE(""https://docs.google.com/spreadsheets/d/1XL5vhW3sbDhbH9Cz0tuDiY8C3ctxq1tqvaCgkFb8cCA/edit?usp=sharing"",""บุรีรัมย์!M353"")"),0)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IFERROR(__xludf.DUMMYFUNCTION("IMPORTRANGE(""https://docs.google.com/spreadsheets/d/1XL5vhW3sbDhbH9Cz0tuDiY8C3ctxq1tqvaCgkFb8cCA/edit?usp=sharing"",""บุรีรัมย์!L354"")"),1347897)</f>
        <v>1347897</v>
      </c>
      <c r="M459" s="178"/>
      <c r="N459" s="178">
        <f ca="1">IFERROR(__xludf.DUMMYFUNCTION("IMPORTRANGE(""https://docs.google.com/spreadsheets/d/1XL5vhW3sbDhbH9Cz0tuDiY8C3ctxq1tqvaCgkFb8cCA/edit?usp=sharing"",""บุรีรัมย์!M354"")"),99127.07)</f>
        <v>99127.07</v>
      </c>
      <c r="O459" s="178">
        <f t="shared" ca="1" si="116"/>
        <v>7.3542021385907086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IFERROR(__xludf.DUMMYFUNCTION("IMPORTRANGE(""https://docs.google.com/spreadsheets/d/1XL5vhW3sbDhbH9Cz0tuDiY8C3ctxq1tqvaCgkFb8cCA/edit?usp=sharing"",""บุรีรัมย์!M355"")"),0)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IFERROR(__xludf.DUMMYFUNCTION("IMPORTRANGE(""https://docs.google.com/spreadsheets/d/1XL5vhW3sbDhbH9Cz0tuDiY8C3ctxq1tqvaCgkFb8cCA/edit?usp=sharing"",""บุรีรัมย์!M356"")"),0)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IFERROR(__xludf.DUMMYFUNCTION("IMPORTRANGE(""https://docs.google.com/spreadsheets/d/1XL5vhW3sbDhbH9Cz0tuDiY8C3ctxq1tqvaCgkFb8cCA/edit?usp=sharing"",""บุรีรัมย์!M357"")"),49833.32)</f>
        <v>49833.32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IFERROR(__xludf.DUMMYFUNCTION("IMPORTRANGE(""https://docs.google.com/spreadsheets/d/1XL5vhW3sbDhbH9Cz0tuDiY8C3ctxq1tqvaCgkFb8cCA/edit?usp=sharing"",""บุรีรัมย์!M358"")"),49293.75)</f>
        <v>49293.75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IFERROR(__xludf.DUMMYFUNCTION("IMPORTRANGE(""https://docs.google.com/spreadsheets/d/1XL5vhW3sbDhbH9Cz0tuDiY8C3ctxq1tqvaCgkFb8cCA/edit?usp=sharing"",""บุรีรัมย์!I359"")"),30569)</f>
        <v>30569</v>
      </c>
      <c r="J464" s="276">
        <f ca="1">IFERROR(__xludf.DUMMYFUNCTION("IMPORTRANGE(""https://docs.google.com/spreadsheets/d/1XL5vhW3sbDhbH9Cz0tuDiY8C3ctxq1tqvaCgkFb8cCA/edit?usp=sharing"",""บุรีรัมย์!J359"")"),0)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IFERROR(__xludf.DUMMYFUNCTION("IMPORTRANGE(""https://docs.google.com/spreadsheets/d/1XL5vhW3sbDhbH9Cz0tuDiY8C3ctxq1tqvaCgkFb8cCA/edit?usp=sharing"",""บุรีรัมย์!I360"")"),30569)</f>
        <v>30569</v>
      </c>
      <c r="J465" s="428">
        <f ca="1">IFERROR(__xludf.DUMMYFUNCTION("IMPORTRANGE(""https://docs.google.com/spreadsheets/d/1XL5vhW3sbDhbH9Cz0tuDiY8C3ctxq1tqvaCgkFb8cCA/edit?usp=sharing"",""บุรีรัมย์!J360"")"),32923)</f>
        <v>32923</v>
      </c>
      <c r="K465" s="211">
        <f t="shared" ca="1" si="117"/>
        <v>107.70061173083843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IFERROR(__xludf.DUMMYFUNCTION("IMPORTRANGE(""https://docs.google.com/spreadsheets/d/1XL5vhW3sbDhbH9Cz0tuDiY8C3ctxq1tqvaCgkFb8cCA/edit?usp=sharing"",""บุรีรัมย์!I361"")"),5104)</f>
        <v>5104</v>
      </c>
      <c r="J466" s="428">
        <f ca="1">IFERROR(__xludf.DUMMYFUNCTION("IMPORTRANGE(""https://docs.google.com/spreadsheets/d/1XL5vhW3sbDhbH9Cz0tuDiY8C3ctxq1tqvaCgkFb8cCA/edit?usp=sharing"",""บุรีรัมย์!J361"")"),5104)</f>
        <v>5104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IFERROR(__xludf.DUMMYFUNCTION("IMPORTRANGE(""https://docs.google.com/spreadsheets/d/1XL5vhW3sbDhbH9Cz0tuDiY8C3ctxq1tqvaCgkFb8cCA/edit?usp=sharing"",""บุรีรัมย์!I362"")"),0)</f>
        <v>0</v>
      </c>
      <c r="J467" s="198">
        <f ca="1">IFERROR(__xludf.DUMMYFUNCTION("IMPORTRANGE(""https://docs.google.com/spreadsheets/d/1XL5vhW3sbDhbH9Cz0tuDiY8C3ctxq1tqvaCgkFb8cCA/edit?usp=sharing"",""บุรีรัมย์!J362"")"),21664)</f>
        <v>21664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IFERROR(__xludf.DUMMYFUNCTION("IMPORTRANGE(""https://docs.google.com/spreadsheets/d/1XL5vhW3sbDhbH9Cz0tuDiY8C3ctxq1tqvaCgkFb8cCA/edit?usp=sharing"",""บุรีรัมย์!I363"")"),0)</f>
        <v>0</v>
      </c>
      <c r="J468" s="198">
        <f ca="1">IFERROR(__xludf.DUMMYFUNCTION("IMPORTRANGE(""https://docs.google.com/spreadsheets/d/1XL5vhW3sbDhbH9Cz0tuDiY8C3ctxq1tqvaCgkFb8cCA/edit?usp=sharing"",""บุรีรัมย์!J363"")"),4043)</f>
        <v>4043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IFERROR(__xludf.DUMMYFUNCTION("IMPORTRANGE(""https://docs.google.com/spreadsheets/d/1XL5vhW3sbDhbH9Cz0tuDiY8C3ctxq1tqvaCgkFb8cCA/edit?usp=sharing"",""บุรีรัมย์!I364"")"),0)</f>
        <v>0</v>
      </c>
      <c r="J469" s="198">
        <f ca="1">IFERROR(__xludf.DUMMYFUNCTION("IMPORTRANGE(""https://docs.google.com/spreadsheets/d/1XL5vhW3sbDhbH9Cz0tuDiY8C3ctxq1tqvaCgkFb8cCA/edit?usp=sharing"",""บุรีรัมย์!J364"")"),10349)</f>
        <v>10349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IFERROR(__xludf.DUMMYFUNCTION("IMPORTRANGE(""https://docs.google.com/spreadsheets/d/1XL5vhW3sbDhbH9Cz0tuDiY8C3ctxq1tqvaCgkFb8cCA/edit?usp=sharing"",""บุรีรัมย์!I365"")"),0)</f>
        <v>0</v>
      </c>
      <c r="J470" s="198">
        <f ca="1">IFERROR(__xludf.DUMMYFUNCTION("IMPORTRANGE(""https://docs.google.com/spreadsheets/d/1XL5vhW3sbDhbH9Cz0tuDiY8C3ctxq1tqvaCgkFb8cCA/edit?usp=sharing"",""บุรีรัมย์!J365"")"),946)</f>
        <v>946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IFERROR(__xludf.DUMMYFUNCTION("IMPORTRANGE(""https://docs.google.com/spreadsheets/d/1XL5vhW3sbDhbH9Cz0tuDiY8C3ctxq1tqvaCgkFb8cCA/edit?usp=sharing"",""บุรีรัมย์!I366"")"),0)</f>
        <v>0</v>
      </c>
      <c r="J471" s="198">
        <f ca="1">IFERROR(__xludf.DUMMYFUNCTION("IMPORTRANGE(""https://docs.google.com/spreadsheets/d/1XL5vhW3sbDhbH9Cz0tuDiY8C3ctxq1tqvaCgkFb8cCA/edit?usp=sharing"",""บุรีรัมย์!J366"")"),910)</f>
        <v>910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IFERROR(__xludf.DUMMYFUNCTION("IMPORTRANGE(""https://docs.google.com/spreadsheets/d/1XL5vhW3sbDhbH9Cz0tuDiY8C3ctxq1tqvaCgkFb8cCA/edit?usp=sharing"",""บุรีรัมย์!I367"")"),0)</f>
        <v>0</v>
      </c>
      <c r="J472" s="198">
        <f ca="1">IFERROR(__xludf.DUMMYFUNCTION("IMPORTRANGE(""https://docs.google.com/spreadsheets/d/1XL5vhW3sbDhbH9Cz0tuDiY8C3ctxq1tqvaCgkFb8cCA/edit?usp=sharing"",""บุรีรัมย์!J367"")"),115)</f>
        <v>115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IFERROR(__xludf.DUMMYFUNCTION("IMPORTRANGE(""https://docs.google.com/spreadsheets/d/1XL5vhW3sbDhbH9Cz0tuDiY8C3ctxq1tqvaCgkFb8cCA/edit?usp=sharing"",""บุรีรัมย์!I368"")"),30569)</f>
        <v>30569</v>
      </c>
      <c r="J473" s="428">
        <f ca="1">IFERROR(__xludf.DUMMYFUNCTION("IMPORTRANGE(""https://docs.google.com/spreadsheets/d/1XL5vhW3sbDhbH9Cz0tuDiY8C3ctxq1tqvaCgkFb8cCA/edit?usp=sharing"",""บุรีรัมย์!J368"")"),0)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IFERROR(__xludf.DUMMYFUNCTION("IMPORTRANGE(""https://docs.google.com/spreadsheets/d/1XL5vhW3sbDhbH9Cz0tuDiY8C3ctxq1tqvaCgkFb8cCA/edit?usp=sharing"",""บุรีรัมย์!I369"")"),5104)</f>
        <v>5104</v>
      </c>
      <c r="J474" s="428">
        <f ca="1">IFERROR(__xludf.DUMMYFUNCTION("IMPORTRANGE(""https://docs.google.com/spreadsheets/d/1XL5vhW3sbDhbH9Cz0tuDiY8C3ctxq1tqvaCgkFb8cCA/edit?usp=sharing"",""บุรีรัมย์!J369"")"),0)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IFERROR(__xludf.DUMMYFUNCTION("IMPORTRANGE(""https://docs.google.com/spreadsheets/d/1XL5vhW3sbDhbH9Cz0tuDiY8C3ctxq1tqvaCgkFb8cCA/edit?usp=sharing"",""บุรีรัมย์!I370"")"),0)</f>
        <v>0</v>
      </c>
      <c r="J475" s="198">
        <f ca="1">IFERROR(__xludf.DUMMYFUNCTION("IMPORTRANGE(""https://docs.google.com/spreadsheets/d/1XL5vhW3sbDhbH9Cz0tuDiY8C3ctxq1tqvaCgkFb8cCA/edit?usp=sharing"",""บุรีรัมย์!J370"")"),0)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IFERROR(__xludf.DUMMYFUNCTION("IMPORTRANGE(""https://docs.google.com/spreadsheets/d/1XL5vhW3sbDhbH9Cz0tuDiY8C3ctxq1tqvaCgkFb8cCA/edit?usp=sharing"",""บุรีรัมย์!I371"")"),0)</f>
        <v>0</v>
      </c>
      <c r="J476" s="198">
        <f ca="1">IFERROR(__xludf.DUMMYFUNCTION("IMPORTRANGE(""https://docs.google.com/spreadsheets/d/1XL5vhW3sbDhbH9Cz0tuDiY8C3ctxq1tqvaCgkFb8cCA/edit?usp=sharing"",""บุรีรัมย์!J371"")"),0)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IFERROR(__xludf.DUMMYFUNCTION("IMPORTRANGE(""https://docs.google.com/spreadsheets/d/1XL5vhW3sbDhbH9Cz0tuDiY8C3ctxq1tqvaCgkFb8cCA/edit?usp=sharing"",""บุรีรัมย์!I372"")"),0)</f>
        <v>0</v>
      </c>
      <c r="J477" s="198">
        <f ca="1">IFERROR(__xludf.DUMMYFUNCTION("IMPORTRANGE(""https://docs.google.com/spreadsheets/d/1XL5vhW3sbDhbH9Cz0tuDiY8C3ctxq1tqvaCgkFb8cCA/edit?usp=sharing"",""บุรีรัมย์!J372"")"),0)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IFERROR(__xludf.DUMMYFUNCTION("IMPORTRANGE(""https://docs.google.com/spreadsheets/d/1XL5vhW3sbDhbH9Cz0tuDiY8C3ctxq1tqvaCgkFb8cCA/edit?usp=sharing"",""บุรีรัมย์!I373"")"),0)</f>
        <v>0</v>
      </c>
      <c r="J478" s="198">
        <f ca="1">IFERROR(__xludf.DUMMYFUNCTION("IMPORTRANGE(""https://docs.google.com/spreadsheets/d/1XL5vhW3sbDhbH9Cz0tuDiY8C3ctxq1tqvaCgkFb8cCA/edit?usp=sharing"",""บุรีรัมย์!J373"")"),0)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IFERROR(__xludf.DUMMYFUNCTION("IMPORTRANGE(""https://docs.google.com/spreadsheets/d/1XL5vhW3sbDhbH9Cz0tuDiY8C3ctxq1tqvaCgkFb8cCA/edit?usp=sharing"",""บุรีรัมย์!I374"")"),0)</f>
        <v>0</v>
      </c>
      <c r="J479" s="198">
        <f ca="1">IFERROR(__xludf.DUMMYFUNCTION("IMPORTRANGE(""https://docs.google.com/spreadsheets/d/1XL5vhW3sbDhbH9Cz0tuDiY8C3ctxq1tqvaCgkFb8cCA/edit?usp=sharing"",""บุรีรัมย์!J374"")"),0)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IFERROR(__xludf.DUMMYFUNCTION("IMPORTRANGE(""https://docs.google.com/spreadsheets/d/1XL5vhW3sbDhbH9Cz0tuDiY8C3ctxq1tqvaCgkFb8cCA/edit?usp=sharing"",""บุรีรัมย์!I375"")"),0)</f>
        <v>0</v>
      </c>
      <c r="J480" s="198">
        <f ca="1">IFERROR(__xludf.DUMMYFUNCTION("IMPORTRANGE(""https://docs.google.com/spreadsheets/d/1XL5vhW3sbDhbH9Cz0tuDiY8C3ctxq1tqvaCgkFb8cCA/edit?usp=sharing"",""บุรีรัมย์!J375"")"),0)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IFERROR(__xludf.DUMMYFUNCTION("IMPORTRANGE(""https://docs.google.com/spreadsheets/d/1XL5vhW3sbDhbH9Cz0tuDiY8C3ctxq1tqvaCgkFb8cCA/edit?usp=sharing"",""บุรีรัมย์!I376"")"),30569)</f>
        <v>30569</v>
      </c>
      <c r="J481" s="428">
        <f ca="1">IFERROR(__xludf.DUMMYFUNCTION("IMPORTRANGE(""https://docs.google.com/spreadsheets/d/1XL5vhW3sbDhbH9Cz0tuDiY8C3ctxq1tqvaCgkFb8cCA/edit?usp=sharing"",""บุรีรัมย์!J376"")"),0)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IFERROR(__xludf.DUMMYFUNCTION("IMPORTRANGE(""https://docs.google.com/spreadsheets/d/1XL5vhW3sbDhbH9Cz0tuDiY8C3ctxq1tqvaCgkFb8cCA/edit?usp=sharing"",""บุรีรัมย์!I377"")"),5104)</f>
        <v>5104</v>
      </c>
      <c r="J482" s="428">
        <f ca="1">IFERROR(__xludf.DUMMYFUNCTION("IMPORTRANGE(""https://docs.google.com/spreadsheets/d/1XL5vhW3sbDhbH9Cz0tuDiY8C3ctxq1tqvaCgkFb8cCA/edit?usp=sharing"",""บุรีรัมย์!J377"")"),0)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IFERROR(__xludf.DUMMYFUNCTION("IMPORTRANGE(""https://docs.google.com/spreadsheets/d/1XL5vhW3sbDhbH9Cz0tuDiY8C3ctxq1tqvaCgkFb8cCA/edit?usp=sharing"",""บุรีรัมย์!I378"")"),0)</f>
        <v>0</v>
      </c>
      <c r="J483" s="198">
        <f ca="1">IFERROR(__xludf.DUMMYFUNCTION("IMPORTRANGE(""https://docs.google.com/spreadsheets/d/1XL5vhW3sbDhbH9Cz0tuDiY8C3ctxq1tqvaCgkFb8cCA/edit?usp=sharing"",""บุรีรัมย์!J378"")"),0)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IFERROR(__xludf.DUMMYFUNCTION("IMPORTRANGE(""https://docs.google.com/spreadsheets/d/1XL5vhW3sbDhbH9Cz0tuDiY8C3ctxq1tqvaCgkFb8cCA/edit?usp=sharing"",""บุรีรัมย์!I379"")"),0)</f>
        <v>0</v>
      </c>
      <c r="J484" s="198">
        <f ca="1">IFERROR(__xludf.DUMMYFUNCTION("IMPORTRANGE(""https://docs.google.com/spreadsheets/d/1XL5vhW3sbDhbH9Cz0tuDiY8C3ctxq1tqvaCgkFb8cCA/edit?usp=sharing"",""บุรีรัมย์!J379"")"),0)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IFERROR(__xludf.DUMMYFUNCTION("IMPORTRANGE(""https://docs.google.com/spreadsheets/d/1XL5vhW3sbDhbH9Cz0tuDiY8C3ctxq1tqvaCgkFb8cCA/edit?usp=sharing"",""บุรีรัมย์!I380"")"),0)</f>
        <v>0</v>
      </c>
      <c r="J485" s="198">
        <f ca="1">IFERROR(__xludf.DUMMYFUNCTION("IMPORTRANGE(""https://docs.google.com/spreadsheets/d/1XL5vhW3sbDhbH9Cz0tuDiY8C3ctxq1tqvaCgkFb8cCA/edit?usp=sharing"",""บุรีรัมย์!J380"")"),0)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IFERROR(__xludf.DUMMYFUNCTION("IMPORTRANGE(""https://docs.google.com/spreadsheets/d/1XL5vhW3sbDhbH9Cz0tuDiY8C3ctxq1tqvaCgkFb8cCA/edit?usp=sharing"",""บุรีรัมย์!I381"")"),0)</f>
        <v>0</v>
      </c>
      <c r="J486" s="198">
        <f ca="1">IFERROR(__xludf.DUMMYFUNCTION("IMPORTRANGE(""https://docs.google.com/spreadsheets/d/1XL5vhW3sbDhbH9Cz0tuDiY8C3ctxq1tqvaCgkFb8cCA/edit?usp=sharing"",""บุรีรัมย์!J381"")"),0)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IFERROR(__xludf.DUMMYFUNCTION("IMPORTRANGE(""https://docs.google.com/spreadsheets/d/1XL5vhW3sbDhbH9Cz0tuDiY8C3ctxq1tqvaCgkFb8cCA/edit?usp=sharing"",""บุรีรัมย์!I382"")"),0)</f>
        <v>0</v>
      </c>
      <c r="J487" s="428">
        <f ca="1">IFERROR(__xludf.DUMMYFUNCTION("IMPORTRANGE(""https://docs.google.com/spreadsheets/d/1XL5vhW3sbDhbH9Cz0tuDiY8C3ctxq1tqvaCgkFb8cCA/edit?usp=sharing"",""บุรีรัมย์!J382"")"),0)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IFERROR(__xludf.DUMMYFUNCTION("IMPORTRANGE(""https://docs.google.com/spreadsheets/d/1XL5vhW3sbDhbH9Cz0tuDiY8C3ctxq1tqvaCgkFb8cCA/edit?usp=sharing"",""บุรีรัมย์!I383"")"),0)</f>
        <v>0</v>
      </c>
      <c r="J488" s="428">
        <f ca="1">IFERROR(__xludf.DUMMYFUNCTION("IMPORTRANGE(""https://docs.google.com/spreadsheets/d/1XL5vhW3sbDhbH9Cz0tuDiY8C3ctxq1tqvaCgkFb8cCA/edit?usp=sharing"",""บุรีรัมย์!J383"")"),0)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IFERROR(__xludf.DUMMYFUNCTION("IMPORTRANGE(""https://docs.google.com/spreadsheets/d/1XL5vhW3sbDhbH9Cz0tuDiY8C3ctxq1tqvaCgkFb8cCA/edit?usp=sharing"",""บุรีรัมย์!I384"")"),0)</f>
        <v>0</v>
      </c>
      <c r="J489" s="198">
        <f ca="1">IFERROR(__xludf.DUMMYFUNCTION("IMPORTRANGE(""https://docs.google.com/spreadsheets/d/1XL5vhW3sbDhbH9Cz0tuDiY8C3ctxq1tqvaCgkFb8cCA/edit?usp=sharing"",""บุรีรัมย์!J384"")"),0)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IFERROR(__xludf.DUMMYFUNCTION("IMPORTRANGE(""https://docs.google.com/spreadsheets/d/1XL5vhW3sbDhbH9Cz0tuDiY8C3ctxq1tqvaCgkFb8cCA/edit?usp=sharing"",""บุรีรัมย์!I385"")"),0)</f>
        <v>0</v>
      </c>
      <c r="J490" s="198">
        <f ca="1">IFERROR(__xludf.DUMMYFUNCTION("IMPORTRANGE(""https://docs.google.com/spreadsheets/d/1XL5vhW3sbDhbH9Cz0tuDiY8C3ctxq1tqvaCgkFb8cCA/edit?usp=sharing"",""บุรีรัมย์!J385"")"),0)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IFERROR(__xludf.DUMMYFUNCTION("IMPORTRANGE(""https://docs.google.com/spreadsheets/d/1XL5vhW3sbDhbH9Cz0tuDiY8C3ctxq1tqvaCgkFb8cCA/edit?usp=sharing"",""บุรีรัมย์!I386"")"),0)</f>
        <v>0</v>
      </c>
      <c r="J491" s="198">
        <f ca="1">IFERROR(__xludf.DUMMYFUNCTION("IMPORTRANGE(""https://docs.google.com/spreadsheets/d/1XL5vhW3sbDhbH9Cz0tuDiY8C3ctxq1tqvaCgkFb8cCA/edit?usp=sharing"",""บุรีรัมย์!J386"")"),0)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IFERROR(__xludf.DUMMYFUNCTION("IMPORTRANGE(""https://docs.google.com/spreadsheets/d/1XL5vhW3sbDhbH9Cz0tuDiY8C3ctxq1tqvaCgkFb8cCA/edit?usp=sharing"",""บุรีรัมย์!I387"")"),0)</f>
        <v>0</v>
      </c>
      <c r="J492" s="198">
        <f ca="1">IFERROR(__xludf.DUMMYFUNCTION("IMPORTRANGE(""https://docs.google.com/spreadsheets/d/1XL5vhW3sbDhbH9Cz0tuDiY8C3ctxq1tqvaCgkFb8cCA/edit?usp=sharing"",""บุรีรัมย์!J387"")"),0)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IFERROR(__xludf.DUMMYFUNCTION("IMPORTRANGE(""https://docs.google.com/spreadsheets/d/1XL5vhW3sbDhbH9Cz0tuDiY8C3ctxq1tqvaCgkFb8cCA/edit?usp=sharing"",""บุรีรัมย์!I388"")"),0)</f>
        <v>0</v>
      </c>
      <c r="J493" s="198">
        <f ca="1">IFERROR(__xludf.DUMMYFUNCTION("IMPORTRANGE(""https://docs.google.com/spreadsheets/d/1XL5vhW3sbDhbH9Cz0tuDiY8C3ctxq1tqvaCgkFb8cCA/edit?usp=sharing"",""บุรีรัมย์!J388"")"),0)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IFERROR(__xludf.DUMMYFUNCTION("IMPORTRANGE(""https://docs.google.com/spreadsheets/d/1XL5vhW3sbDhbH9Cz0tuDiY8C3ctxq1tqvaCgkFb8cCA/edit?usp=sharing"",""บุรีรัมย์!I389"")"),0)</f>
        <v>0</v>
      </c>
      <c r="J494" s="444">
        <f ca="1">IFERROR(__xludf.DUMMYFUNCTION("IMPORTRANGE(""https://docs.google.com/spreadsheets/d/1XL5vhW3sbDhbH9Cz0tuDiY8C3ctxq1tqvaCgkFb8cCA/edit?usp=sharing"",""บุรีรัมย์!J389"")"),0)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IFERROR(__xludf.DUMMYFUNCTION("IMPORTRANGE(""https://docs.google.com/spreadsheets/d/1XL5vhW3sbDhbH9Cz0tuDiY8C3ctxq1tqvaCgkFb8cCA/edit?usp=sharing"",""บุรีรัมย์!I390"")"),0)</f>
        <v>0</v>
      </c>
      <c r="J495" s="444">
        <f ca="1">IFERROR(__xludf.DUMMYFUNCTION("IMPORTRANGE(""https://docs.google.com/spreadsheets/d/1XL5vhW3sbDhbH9Cz0tuDiY8C3ctxq1tqvaCgkFb8cCA/edit?usp=sharing"",""บุรีรัมย์!J390"")"),0)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IFERROR(__xludf.DUMMYFUNCTION("IMPORTRANGE(""https://docs.google.com/spreadsheets/d/1XL5vhW3sbDhbH9Cz0tuDiY8C3ctxq1tqvaCgkFb8cCA/edit?usp=sharing"",""บุรีรัมย์!I391"")"),0)</f>
        <v>0</v>
      </c>
      <c r="J496" s="444">
        <f ca="1">IFERROR(__xludf.DUMMYFUNCTION("IMPORTRANGE(""https://docs.google.com/spreadsheets/d/1XL5vhW3sbDhbH9Cz0tuDiY8C3ctxq1tqvaCgkFb8cCA/edit?usp=sharing"",""บุรีรัมย์!J391"")"),0)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IFERROR(__xludf.DUMMYFUNCTION("IMPORTRANGE(""https://docs.google.com/spreadsheets/d/1XL5vhW3sbDhbH9Cz0tuDiY8C3ctxq1tqvaCgkFb8cCA/edit?usp=sharing"",""บุรีรัมย์!I392"")"),29544)</f>
        <v>29544</v>
      </c>
      <c r="J497" s="451">
        <f ca="1">IFERROR(__xludf.DUMMYFUNCTION("IMPORTRANGE(""https://docs.google.com/spreadsheets/d/1XL5vhW3sbDhbH9Cz0tuDiY8C3ctxq1tqvaCgkFb8cCA/edit?usp=sharing"",""บุรีรัมย์!J392"")"),2766)</f>
        <v>2766</v>
      </c>
      <c r="K497" s="452">
        <f t="shared" ca="1" si="117"/>
        <v>9.3623070674248581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IFERROR(__xludf.DUMMYFUNCTION("IMPORTRANGE(""https://docs.google.com/spreadsheets/d/1XL5vhW3sbDhbH9Cz0tuDiY8C3ctxq1tqvaCgkFb8cCA/edit?usp=sharing"",""บุรีรัมย์!I393"")"),29544)</f>
        <v>29544</v>
      </c>
      <c r="J498" s="428">
        <f ca="1">IFERROR(__xludf.DUMMYFUNCTION("IMPORTRANGE(""https://docs.google.com/spreadsheets/d/1XL5vhW3sbDhbH9Cz0tuDiY8C3ctxq1tqvaCgkFb8cCA/edit?usp=sharing"",""บุรีรัมย์!J393"")"),2766)</f>
        <v>2766</v>
      </c>
      <c r="K498" s="171">
        <f t="shared" ca="1" si="117"/>
        <v>9.3623070674248581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IFERROR(__xludf.DUMMYFUNCTION("IMPORTRANGE(""https://docs.google.com/spreadsheets/d/1XL5vhW3sbDhbH9Cz0tuDiY8C3ctxq1tqvaCgkFb8cCA/edit?usp=sharing"",""บุรีรัมย์!I394"")"),3024)</f>
        <v>3024</v>
      </c>
      <c r="J499" s="428">
        <f ca="1">IFERROR(__xludf.DUMMYFUNCTION("IMPORTRANGE(""https://docs.google.com/spreadsheets/d/1XL5vhW3sbDhbH9Cz0tuDiY8C3ctxq1tqvaCgkFb8cCA/edit?usp=sharing"",""บุรีรัมย์!J394"")"),351)</f>
        <v>351</v>
      </c>
      <c r="K499" s="211">
        <f t="shared" ca="1" si="117"/>
        <v>11.607142857142858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IFERROR(__xludf.DUMMYFUNCTION("IMPORTRANGE(""https://docs.google.com/spreadsheets/d/1XL5vhW3sbDhbH9Cz0tuDiY8C3ctxq1tqvaCgkFb8cCA/edit?usp=sharing"",""บุรีรัมย์!I395"")"),0)</f>
        <v>0</v>
      </c>
      <c r="J500" s="170">
        <f ca="1">IFERROR(__xludf.DUMMYFUNCTION("IMPORTRANGE(""https://docs.google.com/spreadsheets/d/1XL5vhW3sbDhbH9Cz0tuDiY8C3ctxq1tqvaCgkFb8cCA/edit?usp=sharing"",""บุรีรัมย์!J395"")"),2664)</f>
        <v>2664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IFERROR(__xludf.DUMMYFUNCTION("IMPORTRANGE(""https://docs.google.com/spreadsheets/d/1XL5vhW3sbDhbH9Cz0tuDiY8C3ctxq1tqvaCgkFb8cCA/edit?usp=sharing"",""บุรีรัมย์!I396"")"),0)</f>
        <v>0</v>
      </c>
      <c r="J501" s="170">
        <f ca="1">IFERROR(__xludf.DUMMYFUNCTION("IMPORTRANGE(""https://docs.google.com/spreadsheets/d/1XL5vhW3sbDhbH9Cz0tuDiY8C3ctxq1tqvaCgkFb8cCA/edit?usp=sharing"",""บุรีรัมย์!J396"")"),336)</f>
        <v>336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IFERROR(__xludf.DUMMYFUNCTION("IMPORTRANGE(""https://docs.google.com/spreadsheets/d/1XL5vhW3sbDhbH9Cz0tuDiY8C3ctxq1tqvaCgkFb8cCA/edit?usp=sharing"",""บุรีรัมย์!I397"")"),0)</f>
        <v>0</v>
      </c>
      <c r="J502" s="198">
        <f ca="1">IFERROR(__xludf.DUMMYFUNCTION("IMPORTRANGE(""https://docs.google.com/spreadsheets/d/1XL5vhW3sbDhbH9Cz0tuDiY8C3ctxq1tqvaCgkFb8cCA/edit?usp=sharing"",""บุรีรัมย์!J397"")"),2652)</f>
        <v>2652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IFERROR(__xludf.DUMMYFUNCTION("IMPORTRANGE(""https://docs.google.com/spreadsheets/d/1XL5vhW3sbDhbH9Cz0tuDiY8C3ctxq1tqvaCgkFb8cCA/edit?usp=sharing"",""บุรีรัมย์!I398"")"),0)</f>
        <v>0</v>
      </c>
      <c r="J503" s="207">
        <f ca="1">IFERROR(__xludf.DUMMYFUNCTION("IMPORTRANGE(""https://docs.google.com/spreadsheets/d/1XL5vhW3sbDhbH9Cz0tuDiY8C3ctxq1tqvaCgkFb8cCA/edit?usp=sharing"",""บุรีรัมย์!J398"")"),333)</f>
        <v>333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IFERROR(__xludf.DUMMYFUNCTION("IMPORTRANGE(""https://docs.google.com/spreadsheets/d/1XL5vhW3sbDhbH9Cz0tuDiY8C3ctxq1tqvaCgkFb8cCA/edit?usp=sharing"",""บุรีรัมย์!I399"")"),0)</f>
        <v>0</v>
      </c>
      <c r="J504" s="198">
        <f ca="1">IFERROR(__xludf.DUMMYFUNCTION("IMPORTRANGE(""https://docs.google.com/spreadsheets/d/1XL5vhW3sbDhbH9Cz0tuDiY8C3ctxq1tqvaCgkFb8cCA/edit?usp=sharing"",""บุรีรัมย์!J399"")"),12)</f>
        <v>12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IFERROR(__xludf.DUMMYFUNCTION("IMPORTRANGE(""https://docs.google.com/spreadsheets/d/1XL5vhW3sbDhbH9Cz0tuDiY8C3ctxq1tqvaCgkFb8cCA/edit?usp=sharing"",""บุรีรัมย์!I400"")"),0)</f>
        <v>0</v>
      </c>
      <c r="J505" s="207">
        <f ca="1">IFERROR(__xludf.DUMMYFUNCTION("IMPORTRANGE(""https://docs.google.com/spreadsheets/d/1XL5vhW3sbDhbH9Cz0tuDiY8C3ctxq1tqvaCgkFb8cCA/edit?usp=sharing"",""บุรีรัมย์!J400"")"),3)</f>
        <v>3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IFERROR(__xludf.DUMMYFUNCTION("IMPORTRANGE(""https://docs.google.com/spreadsheets/d/1XL5vhW3sbDhbH9Cz0tuDiY8C3ctxq1tqvaCgkFb8cCA/edit?usp=sharing"",""บุรีรัมย์!I401"")"),0)</f>
        <v>0</v>
      </c>
      <c r="J506" s="198">
        <f ca="1">IFERROR(__xludf.DUMMYFUNCTION("IMPORTRANGE(""https://docs.google.com/spreadsheets/d/1XL5vhW3sbDhbH9Cz0tuDiY8C3ctxq1tqvaCgkFb8cCA/edit?usp=sharing"",""บุรีรัมย์!J401"")"),0)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IFERROR(__xludf.DUMMYFUNCTION("IMPORTRANGE(""https://docs.google.com/spreadsheets/d/1XL5vhW3sbDhbH9Cz0tuDiY8C3ctxq1tqvaCgkFb8cCA/edit?usp=sharing"",""บุรีรัมย์!I402"")"),0)</f>
        <v>0</v>
      </c>
      <c r="J507" s="207">
        <f ca="1">IFERROR(__xludf.DUMMYFUNCTION("IMPORTRANGE(""https://docs.google.com/spreadsheets/d/1XL5vhW3sbDhbH9Cz0tuDiY8C3ctxq1tqvaCgkFb8cCA/edit?usp=sharing"",""บุรีรัมย์!J402"")"),0)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IFERROR(__xludf.DUMMYFUNCTION("IMPORTRANGE(""https://docs.google.com/spreadsheets/d/1XL5vhW3sbDhbH9Cz0tuDiY8C3ctxq1tqvaCgkFb8cCA/edit?usp=sharing"",""บุรีรัมย์!I403"")"),0)</f>
        <v>0</v>
      </c>
      <c r="J508" s="170">
        <f ca="1">IFERROR(__xludf.DUMMYFUNCTION("IMPORTRANGE(""https://docs.google.com/spreadsheets/d/1XL5vhW3sbDhbH9Cz0tuDiY8C3ctxq1tqvaCgkFb8cCA/edit?usp=sharing"",""บุรีรัมย์!J403"")"),102)</f>
        <v>102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IFERROR(__xludf.DUMMYFUNCTION("IMPORTRANGE(""https://docs.google.com/spreadsheets/d/1XL5vhW3sbDhbH9Cz0tuDiY8C3ctxq1tqvaCgkFb8cCA/edit?usp=sharing"",""บุรีรัมย์!I404"")"),0)</f>
        <v>0</v>
      </c>
      <c r="J509" s="170">
        <f ca="1">IFERROR(__xludf.DUMMYFUNCTION("IMPORTRANGE(""https://docs.google.com/spreadsheets/d/1XL5vhW3sbDhbH9Cz0tuDiY8C3ctxq1tqvaCgkFb8cCA/edit?usp=sharing"",""บุรีรัมย์!J404"")"),15)</f>
        <v>15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IFERROR(__xludf.DUMMYFUNCTION("IMPORTRANGE(""https://docs.google.com/spreadsheets/d/1XL5vhW3sbDhbH9Cz0tuDiY8C3ctxq1tqvaCgkFb8cCA/edit?usp=sharing"",""บุรีรัมย์!I405"")"),0)</f>
        <v>0</v>
      </c>
      <c r="J510" s="207">
        <f ca="1">IFERROR(__xludf.DUMMYFUNCTION("IMPORTRANGE(""https://docs.google.com/spreadsheets/d/1XL5vhW3sbDhbH9Cz0tuDiY8C3ctxq1tqvaCgkFb8cCA/edit?usp=sharing"",""บุรีรัมย์!J405"")"),102)</f>
        <v>102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IFERROR(__xludf.DUMMYFUNCTION("IMPORTRANGE(""https://docs.google.com/spreadsheets/d/1XL5vhW3sbDhbH9Cz0tuDiY8C3ctxq1tqvaCgkFb8cCA/edit?usp=sharing"",""บุรีรัมย์!I406"")"),0)</f>
        <v>0</v>
      </c>
      <c r="J511" s="207">
        <f ca="1">IFERROR(__xludf.DUMMYFUNCTION("IMPORTRANGE(""https://docs.google.com/spreadsheets/d/1XL5vhW3sbDhbH9Cz0tuDiY8C3ctxq1tqvaCgkFb8cCA/edit?usp=sharing"",""บุรีรัมย์!J406"")"),15)</f>
        <v>15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IFERROR(__xludf.DUMMYFUNCTION("IMPORTRANGE(""https://docs.google.com/spreadsheets/d/1XL5vhW3sbDhbH9Cz0tuDiY8C3ctxq1tqvaCgkFb8cCA/edit?usp=sharing"",""บุรีรัมย์!I407"")"),0)</f>
        <v>0</v>
      </c>
      <c r="J512" s="207">
        <f ca="1">IFERROR(__xludf.DUMMYFUNCTION("IMPORTRANGE(""https://docs.google.com/spreadsheets/d/1XL5vhW3sbDhbH9Cz0tuDiY8C3ctxq1tqvaCgkFb8cCA/edit?usp=sharing"",""บุรีรัมย์!J407"")"),0)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IFERROR(__xludf.DUMMYFUNCTION("IMPORTRANGE(""https://docs.google.com/spreadsheets/d/1XL5vhW3sbDhbH9Cz0tuDiY8C3ctxq1tqvaCgkFb8cCA/edit?usp=sharing"",""บุรีรัมย์!I408"")"),0)</f>
        <v>0</v>
      </c>
      <c r="J513" s="207">
        <f ca="1">IFERROR(__xludf.DUMMYFUNCTION("IMPORTRANGE(""https://docs.google.com/spreadsheets/d/1XL5vhW3sbDhbH9Cz0tuDiY8C3ctxq1tqvaCgkFb8cCA/edit?usp=sharing"",""บุรีรัมย์!J408"")"),0)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IFERROR(__xludf.DUMMYFUNCTION("IMPORTRANGE(""https://docs.google.com/spreadsheets/d/1XL5vhW3sbDhbH9Cz0tuDiY8C3ctxq1tqvaCgkFb8cCA/edit?usp=sharing"",""บุรีรัมย์!I409"")"),0)</f>
        <v>0</v>
      </c>
      <c r="J514" s="207">
        <f ca="1">IFERROR(__xludf.DUMMYFUNCTION("IMPORTRANGE(""https://docs.google.com/spreadsheets/d/1XL5vhW3sbDhbH9Cz0tuDiY8C3ctxq1tqvaCgkFb8cCA/edit?usp=sharing"",""บุรีรัมย์!J409"")"),0)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IFERROR(__xludf.DUMMYFUNCTION("IMPORTRANGE(""https://docs.google.com/spreadsheets/d/1XL5vhW3sbDhbH9Cz0tuDiY8C3ctxq1tqvaCgkFb8cCA/edit?usp=sharing"",""บุรีรัมย์!I410"")"),0)</f>
        <v>0</v>
      </c>
      <c r="J515" s="207">
        <f ca="1">IFERROR(__xludf.DUMMYFUNCTION("IMPORTRANGE(""https://docs.google.com/spreadsheets/d/1XL5vhW3sbDhbH9Cz0tuDiY8C3ctxq1tqvaCgkFb8cCA/edit?usp=sharing"",""บุรีรัมย์!J410"")"),0)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IFERROR(__xludf.DUMMYFUNCTION("IMPORTRANGE(""https://docs.google.com/spreadsheets/d/1XL5vhW3sbDhbH9Cz0tuDiY8C3ctxq1tqvaCgkFb8cCA/edit?usp=sharing"",""บุรีรัมย์!I411"")"),0)</f>
        <v>0</v>
      </c>
      <c r="J516" s="276">
        <f ca="1">IFERROR(__xludf.DUMMYFUNCTION("IMPORTRANGE(""https://docs.google.com/spreadsheets/d/1XL5vhW3sbDhbH9Cz0tuDiY8C3ctxq1tqvaCgkFb8cCA/edit?usp=sharing"",""บุรีรัมย์!J411"")"),0)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IFERROR(__xludf.DUMMYFUNCTION("IMPORTRANGE(""https://docs.google.com/spreadsheets/d/1XL5vhW3sbDhbH9Cz0tuDiY8C3ctxq1tqvaCgkFb8cCA/edit?usp=sharing"",""บุรีรัมย์!I412"")"),0)</f>
        <v>0</v>
      </c>
      <c r="J517" s="292">
        <f ca="1">IFERROR(__xludf.DUMMYFUNCTION("IMPORTRANGE(""https://docs.google.com/spreadsheets/d/1XL5vhW3sbDhbH9Cz0tuDiY8C3ctxq1tqvaCgkFb8cCA/edit?usp=sharing"",""บุรีรัมย์!J412"")"),0)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IFERROR(__xludf.DUMMYFUNCTION("IMPORTRANGE(""https://docs.google.com/spreadsheets/d/1XL5vhW3sbDhbH9Cz0tuDiY8C3ctxq1tqvaCgkFb8cCA/edit?usp=sharing"",""บุรีรัมย์!I413"")"),0)</f>
        <v>0</v>
      </c>
      <c r="J518" s="292">
        <f ca="1">IFERROR(__xludf.DUMMYFUNCTION("IMPORTRANGE(""https://docs.google.com/spreadsheets/d/1XL5vhW3sbDhbH9Cz0tuDiY8C3ctxq1tqvaCgkFb8cCA/edit?usp=sharing"",""บุรีรัมย์!J413"")"),0)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IFERROR(__xludf.DUMMYFUNCTION("IMPORTRANGE(""https://docs.google.com/spreadsheets/d/1XL5vhW3sbDhbH9Cz0tuDiY8C3ctxq1tqvaCgkFb8cCA/edit?usp=sharing"",""บุรีรัมย์!I414"")"),0)</f>
        <v>0</v>
      </c>
      <c r="J519" s="197">
        <f ca="1">IFERROR(__xludf.DUMMYFUNCTION("IMPORTRANGE(""https://docs.google.com/spreadsheets/d/1XL5vhW3sbDhbH9Cz0tuDiY8C3ctxq1tqvaCgkFb8cCA/edit?usp=sharing"",""บุรีรัมย์!J414"")"),0)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IFERROR(__xludf.DUMMYFUNCTION("IMPORTRANGE(""https://docs.google.com/spreadsheets/d/1XL5vhW3sbDhbH9Cz0tuDiY8C3ctxq1tqvaCgkFb8cCA/edit?usp=sharing"",""บุรีรัมย์!I415"")"),0)</f>
        <v>0</v>
      </c>
      <c r="J520" s="197">
        <f ca="1">IFERROR(__xludf.DUMMYFUNCTION("IMPORTRANGE(""https://docs.google.com/spreadsheets/d/1XL5vhW3sbDhbH9Cz0tuDiY8C3ctxq1tqvaCgkFb8cCA/edit?usp=sharing"",""บุรีรัมย์!J415"")"),0)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IFERROR(__xludf.DUMMYFUNCTION("IMPORTRANGE(""https://docs.google.com/spreadsheets/d/1XL5vhW3sbDhbH9Cz0tuDiY8C3ctxq1tqvaCgkFb8cCA/edit?usp=sharing"",""บุรีรัมย์!I416"")"),0)</f>
        <v>0</v>
      </c>
      <c r="J521" s="197">
        <f ca="1">IFERROR(__xludf.DUMMYFUNCTION("IMPORTRANGE(""https://docs.google.com/spreadsheets/d/1XL5vhW3sbDhbH9Cz0tuDiY8C3ctxq1tqvaCgkFb8cCA/edit?usp=sharing"",""บุรีรัมย์!J416"")"),0)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IFERROR(__xludf.DUMMYFUNCTION("IMPORTRANGE(""https://docs.google.com/spreadsheets/d/1XL5vhW3sbDhbH9Cz0tuDiY8C3ctxq1tqvaCgkFb8cCA/edit?usp=sharing"",""บุรีรัมย์!I417"")"),0)</f>
        <v>0</v>
      </c>
      <c r="J522" s="197">
        <f ca="1">IFERROR(__xludf.DUMMYFUNCTION("IMPORTRANGE(""https://docs.google.com/spreadsheets/d/1XL5vhW3sbDhbH9Cz0tuDiY8C3ctxq1tqvaCgkFb8cCA/edit?usp=sharing"",""บุรีรัมย์!J417"")"),0)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IFERROR(__xludf.DUMMYFUNCTION("IMPORTRANGE(""https://docs.google.com/spreadsheets/d/1XL5vhW3sbDhbH9Cz0tuDiY8C3ctxq1tqvaCgkFb8cCA/edit?usp=sharing"",""บุรีรัมย์!I418"")"),0)</f>
        <v>0</v>
      </c>
      <c r="J523" s="197">
        <f ca="1">IFERROR(__xludf.DUMMYFUNCTION("IMPORTRANGE(""https://docs.google.com/spreadsheets/d/1XL5vhW3sbDhbH9Cz0tuDiY8C3ctxq1tqvaCgkFb8cCA/edit?usp=sharing"",""บุรีรัมย์!J418"")"),0)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IFERROR(__xludf.DUMMYFUNCTION("IMPORTRANGE(""https://docs.google.com/spreadsheets/d/1XL5vhW3sbDhbH9Cz0tuDiY8C3ctxq1tqvaCgkFb8cCA/edit?usp=sharing"",""บุรีรัมย์!I419"")"),0)</f>
        <v>0</v>
      </c>
      <c r="J524" s="197">
        <f ca="1">IFERROR(__xludf.DUMMYFUNCTION("IMPORTRANGE(""https://docs.google.com/spreadsheets/d/1XL5vhW3sbDhbH9Cz0tuDiY8C3ctxq1tqvaCgkFb8cCA/edit?usp=sharing"",""บุรีรัมย์!J419"")"),0)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IFERROR(__xludf.DUMMYFUNCTION("IMPORTRANGE(""https://docs.google.com/spreadsheets/d/1XL5vhW3sbDhbH9Cz0tuDiY8C3ctxq1tqvaCgkFb8cCA/edit?usp=sharing"",""บุรีรัมย์!I420"")"),0)</f>
        <v>0</v>
      </c>
      <c r="J525" s="292">
        <f ca="1">IFERROR(__xludf.DUMMYFUNCTION("IMPORTRANGE(""https://docs.google.com/spreadsheets/d/1XL5vhW3sbDhbH9Cz0tuDiY8C3ctxq1tqvaCgkFb8cCA/edit?usp=sharing"",""บุรีรัมย์!J420"")"),0)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IFERROR(__xludf.DUMMYFUNCTION("IMPORTRANGE(""https://docs.google.com/spreadsheets/d/1XL5vhW3sbDhbH9Cz0tuDiY8C3ctxq1tqvaCgkFb8cCA/edit?usp=sharing"",""บุรีรัมย์!I421"")"),0)</f>
        <v>0</v>
      </c>
      <c r="J526" s="292">
        <f ca="1">IFERROR(__xludf.DUMMYFUNCTION("IMPORTRANGE(""https://docs.google.com/spreadsheets/d/1XL5vhW3sbDhbH9Cz0tuDiY8C3ctxq1tqvaCgkFb8cCA/edit?usp=sharing"",""บุรีรัมย์!J421"")"),0)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IFERROR(__xludf.DUMMYFUNCTION("IMPORTRANGE(""https://docs.google.com/spreadsheets/d/1XL5vhW3sbDhbH9Cz0tuDiY8C3ctxq1tqvaCgkFb8cCA/edit?usp=sharing"",""บุรีรัมย์!I422"")"),0)</f>
        <v>0</v>
      </c>
      <c r="J527" s="207">
        <f ca="1">IFERROR(__xludf.DUMMYFUNCTION("IMPORTRANGE(""https://docs.google.com/spreadsheets/d/1XL5vhW3sbDhbH9Cz0tuDiY8C3ctxq1tqvaCgkFb8cCA/edit?usp=sharing"",""บุรีรัมย์!J422"")"),0)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IFERROR(__xludf.DUMMYFUNCTION("IMPORTRANGE(""https://docs.google.com/spreadsheets/d/1XL5vhW3sbDhbH9Cz0tuDiY8C3ctxq1tqvaCgkFb8cCA/edit?usp=sharing"",""บุรีรัมย์!I423"")"),0)</f>
        <v>0</v>
      </c>
      <c r="J528" s="207">
        <f ca="1">IFERROR(__xludf.DUMMYFUNCTION("IMPORTRANGE(""https://docs.google.com/spreadsheets/d/1XL5vhW3sbDhbH9Cz0tuDiY8C3ctxq1tqvaCgkFb8cCA/edit?usp=sharing"",""บุรีรัมย์!J423"")"),0)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IFERROR(__xludf.DUMMYFUNCTION("IMPORTRANGE(""https://docs.google.com/spreadsheets/d/1XL5vhW3sbDhbH9Cz0tuDiY8C3ctxq1tqvaCgkFb8cCA/edit?usp=sharing"",""บุรีรัมย์!I424"")"),0)</f>
        <v>0</v>
      </c>
      <c r="J529" s="207">
        <f ca="1">IFERROR(__xludf.DUMMYFUNCTION("IMPORTRANGE(""https://docs.google.com/spreadsheets/d/1XL5vhW3sbDhbH9Cz0tuDiY8C3ctxq1tqvaCgkFb8cCA/edit?usp=sharing"",""บุรีรัมย์!J424"")"),0)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IFERROR(__xludf.DUMMYFUNCTION("IMPORTRANGE(""https://docs.google.com/spreadsheets/d/1XL5vhW3sbDhbH9Cz0tuDiY8C3ctxq1tqvaCgkFb8cCA/edit?usp=sharing"",""บุรีรัมย์!I425"")"),0)</f>
        <v>0</v>
      </c>
      <c r="J530" s="207">
        <f ca="1">IFERROR(__xludf.DUMMYFUNCTION("IMPORTRANGE(""https://docs.google.com/spreadsheets/d/1XL5vhW3sbDhbH9Cz0tuDiY8C3ctxq1tqvaCgkFb8cCA/edit?usp=sharing"",""บุรีรัมย์!J425"")"),0)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IFERROR(__xludf.DUMMYFUNCTION("IMPORTRANGE(""https://docs.google.com/spreadsheets/d/1XL5vhW3sbDhbH9Cz0tuDiY8C3ctxq1tqvaCgkFb8cCA/edit?usp=sharing"",""บุรีรัมย์!I426"")"),0)</f>
        <v>0</v>
      </c>
      <c r="J531" s="207">
        <f ca="1">IFERROR(__xludf.DUMMYFUNCTION("IMPORTRANGE(""https://docs.google.com/spreadsheets/d/1XL5vhW3sbDhbH9Cz0tuDiY8C3ctxq1tqvaCgkFb8cCA/edit?usp=sharing"",""บุรีรัมย์!J426"")"),0)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IFERROR(__xludf.DUMMYFUNCTION("IMPORTRANGE(""https://docs.google.com/spreadsheets/d/1XL5vhW3sbDhbH9Cz0tuDiY8C3ctxq1tqvaCgkFb8cCA/edit?usp=sharing"",""บุรีรัมย์!I427"")"),0)</f>
        <v>0</v>
      </c>
      <c r="J532" s="474">
        <f ca="1">IFERROR(__xludf.DUMMYFUNCTION("IMPORTRANGE(""https://docs.google.com/spreadsheets/d/1XL5vhW3sbDhbH9Cz0tuDiY8C3ctxq1tqvaCgkFb8cCA/edit?usp=sharing"",""บุรีรัมย์!J427"")"),0)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IFERROR(__xludf.DUMMYFUNCTION("IMPORTRANGE(""https://docs.google.com/spreadsheets/d/1XL5vhW3sbDhbH9Cz0tuDiY8C3ctxq1tqvaCgkFb8cCA/edit?usp=sharing"",""บุรีรัมย์!I428"")"),22)</f>
        <v>22</v>
      </c>
      <c r="J533" s="418">
        <f ca="1">IFERROR(__xludf.DUMMYFUNCTION("IMPORTRANGE(""https://docs.google.com/spreadsheets/d/1XL5vhW3sbDhbH9Cz0tuDiY8C3ctxq1tqvaCgkFb8cCA/edit?usp=sharing"",""บุรีรัมย์!J428"")"),22)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IFERROR(__xludf.DUMMYFUNCTION("IMPORTRANGE(""https://docs.google.com/spreadsheets/d/1XL5vhW3sbDhbH9Cz0tuDiY8C3ctxq1tqvaCgkFb8cCA/edit?usp=sharing"",""บุรีรัมย์!L428"")"),34340)</f>
        <v>34340</v>
      </c>
      <c r="M533" s="420"/>
      <c r="N533" s="420">
        <f ca="1">IFERROR(__xludf.DUMMYFUNCTION("IMPORTRANGE(""https://docs.google.com/spreadsheets/d/1XL5vhW3sbDhbH9Cz0tuDiY8C3ctxq1tqvaCgkFb8cCA/edit?usp=sharing"",""บุรีรัมย์!M428"")"),20300)</f>
        <v>20300</v>
      </c>
      <c r="O533" s="420">
        <f t="shared" ref="O533:O537" ca="1" si="118">+IF(L533&gt;0,N533*100/L533,0)</f>
        <v>59.114735002912056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IFERROR(__xludf.DUMMYFUNCTION("IMPORTRANGE(""https://docs.google.com/spreadsheets/d/1XL5vhW3sbDhbH9Cz0tuDiY8C3ctxq1tqvaCgkFb8cCA/edit?usp=sharing"",""บุรีรัมย์!L429"")"),0)</f>
        <v>0</v>
      </c>
      <c r="M534" s="172"/>
      <c r="N534" s="178">
        <f ca="1">IFERROR(__xludf.DUMMYFUNCTION("IMPORTRANGE(""https://docs.google.com/spreadsheets/d/1XL5vhW3sbDhbH9Cz0tuDiY8C3ctxq1tqvaCgkFb8cCA/edit?usp=sharing"",""บุรีรัมย์!M429"")"),0)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IFERROR(__xludf.DUMMYFUNCTION("IMPORTRANGE(""https://docs.google.com/spreadsheets/d/1XL5vhW3sbDhbH9Cz0tuDiY8C3ctxq1tqvaCgkFb8cCA/edit?usp=sharing"",""บุรีรัมย์!L430"")"),34340)</f>
        <v>34340</v>
      </c>
      <c r="M535" s="173"/>
      <c r="N535" s="178">
        <f ca="1">IFERROR(__xludf.DUMMYFUNCTION("IMPORTRANGE(""https://docs.google.com/spreadsheets/d/1XL5vhW3sbDhbH9Cz0tuDiY8C3ctxq1tqvaCgkFb8cCA/edit?usp=sharing"",""บุรีรัมย์!M430"")"),20300)</f>
        <v>20300</v>
      </c>
      <c r="O535" s="178">
        <f t="shared" ca="1" si="118"/>
        <v>59.114735002912056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IFERROR(__xludf.DUMMYFUNCTION("IMPORTRANGE(""https://docs.google.com/spreadsheets/d/1XL5vhW3sbDhbH9Cz0tuDiY8C3ctxq1tqvaCgkFb8cCA/edit?usp=sharing"",""บุรีรัมย์!L431"")"),0)</f>
        <v>0</v>
      </c>
      <c r="M536" s="178"/>
      <c r="N536" s="178">
        <f ca="1">IFERROR(__xludf.DUMMYFUNCTION("IMPORTRANGE(""https://docs.google.com/spreadsheets/d/1XL5vhW3sbDhbH9Cz0tuDiY8C3ctxq1tqvaCgkFb8cCA/edit?usp=sharing"",""บุรีรัมย์!M431"")"),0)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IFERROR(__xludf.DUMMYFUNCTION("IMPORTRANGE(""https://docs.google.com/spreadsheets/d/1XL5vhW3sbDhbH9Cz0tuDiY8C3ctxq1tqvaCgkFb8cCA/edit?usp=sharing"",""บุรีรัมย์!L432"")"),34340)</f>
        <v>34340</v>
      </c>
      <c r="M537" s="178"/>
      <c r="N537" s="178">
        <f ca="1">IFERROR(__xludf.DUMMYFUNCTION("IMPORTRANGE(""https://docs.google.com/spreadsheets/d/1XL5vhW3sbDhbH9Cz0tuDiY8C3ctxq1tqvaCgkFb8cCA/edit?usp=sharing"",""บุรีรัมย์!M432"")"),20300)</f>
        <v>20300</v>
      </c>
      <c r="O537" s="178">
        <f t="shared" ca="1" si="118"/>
        <v>59.114735002912056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IFERROR(__xludf.DUMMYFUNCTION("IMPORTRANGE(""https://docs.google.com/spreadsheets/d/1XL5vhW3sbDhbH9Cz0tuDiY8C3ctxq1tqvaCgkFb8cCA/edit?usp=sharing"",""บุรีรัมย์!M433"")"),6780)</f>
        <v>6780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IFERROR(__xludf.DUMMYFUNCTION("IMPORTRANGE(""https://docs.google.com/spreadsheets/d/1XL5vhW3sbDhbH9Cz0tuDiY8C3ctxq1tqvaCgkFb8cCA/edit?usp=sharing"",""บุรีรัมย์!M434"")"),0)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IFERROR(__xludf.DUMMYFUNCTION("IMPORTRANGE(""https://docs.google.com/spreadsheets/d/1XL5vhW3sbDhbH9Cz0tuDiY8C3ctxq1tqvaCgkFb8cCA/edit?usp=sharing"",""บุรีรัมย์!M435"")"),0)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IFERROR(__xludf.DUMMYFUNCTION("IMPORTRANGE(""https://docs.google.com/spreadsheets/d/1XL5vhW3sbDhbH9Cz0tuDiY8C3ctxq1tqvaCgkFb8cCA/edit?usp=sharing"",""บุรีรัมย์!M436"")"),13520)</f>
        <v>13520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IFERROR(__xludf.DUMMYFUNCTION("IMPORTRANGE(""https://docs.google.com/spreadsheets/d/1XL5vhW3sbDhbH9Cz0tuDiY8C3ctxq1tqvaCgkFb8cCA/edit?usp=sharing"",""บุรีรัมย์!J438"")"),0)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IFERROR(__xludf.DUMMYFUNCTION("IMPORTRANGE(""https://docs.google.com/spreadsheets/d/1XL5vhW3sbDhbH9Cz0tuDiY8C3ctxq1tqvaCgkFb8cCA/edit?usp=sharing"",""บุรีรัมย์!J439"")"),1)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IFERROR(__xludf.DUMMYFUNCTION("IMPORTRANGE(""https://docs.google.com/spreadsheets/d/1XL5vhW3sbDhbH9Cz0tuDiY8C3ctxq1tqvaCgkFb8cCA/edit?usp=sharing"",""บุรีรัมย์!J440"")"),1)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IFERROR(__xludf.DUMMYFUNCTION("IMPORTRANGE(""https://docs.google.com/spreadsheets/d/1XL5vhW3sbDhbH9Cz0tuDiY8C3ctxq1tqvaCgkFb8cCA/edit?usp=sharing"",""บุรีรัมย์!J441"")"),1)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IFERROR(__xludf.DUMMYFUNCTION("IMPORTRANGE(""https://docs.google.com/spreadsheets/d/1XL5vhW3sbDhbH9Cz0tuDiY8C3ctxq1tqvaCgkFb8cCA/edit?usp=sharing"",""บุรีรัมย์!I442"")"),22)</f>
        <v>22</v>
      </c>
      <c r="J547" s="198">
        <f ca="1">IFERROR(__xludf.DUMMYFUNCTION("IMPORTRANGE(""https://docs.google.com/spreadsheets/d/1XL5vhW3sbDhbH9Cz0tuDiY8C3ctxq1tqvaCgkFb8cCA/edit?usp=sharing"",""บุรีรัมย์!J442"")"),22)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IFERROR(__xludf.DUMMYFUNCTION("IMPORTRANGE(""https://docs.google.com/spreadsheets/d/1XL5vhW3sbDhbH9Cz0tuDiY8C3ctxq1tqvaCgkFb8cCA/edit?usp=sharing"",""บุรีรัมย์!J166"")"),0)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IFERROR(__xludf.DUMMYFUNCTION("IMPORTRANGE(""https://docs.google.com/spreadsheets/d/1XL5vhW3sbDhbH9Cz0tuDiY8C3ctxq1tqvaCgkFb8cCA/edit?usp=sharing"",""บุรีรัมย์!J444"")"),0)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IFERROR(__xludf.DUMMYFUNCTION("IMPORTRANGE(""https://docs.google.com/spreadsheets/d/1XL5vhW3sbDhbH9Cz0tuDiY8C3ctxq1tqvaCgkFb8cCA/edit?usp=sharing"",""บุรีรัมย์!J445"")"),0)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IFERROR(__xludf.DUMMYFUNCTION("IMPORTRANGE(""https://docs.google.com/spreadsheets/d/1XL5vhW3sbDhbH9Cz0tuDiY8C3ctxq1tqvaCgkFb8cCA/edit?usp=sharing"",""บุรีรัมย์!I446"")"),0)</f>
        <v>0</v>
      </c>
      <c r="J551" s="418">
        <f ca="1">IFERROR(__xludf.DUMMYFUNCTION("IMPORTRANGE(""https://docs.google.com/spreadsheets/d/1XL5vhW3sbDhbH9Cz0tuDiY8C3ctxq1tqvaCgkFb8cCA/edit?usp=sharing"",""บุรีรัมย์!J446"")"),0)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IFERROR(__xludf.DUMMYFUNCTION("IMPORTRANGE(""https://docs.google.com/spreadsheets/d/1XL5vhW3sbDhbH9Cz0tuDiY8C3ctxq1tqvaCgkFb8cCA/edit?usp=sharing"",""บุรีรัมย์!L446"")"),0)</f>
        <v>0</v>
      </c>
      <c r="M551" s="420"/>
      <c r="N551" s="420">
        <f ca="1">IFERROR(__xludf.DUMMYFUNCTION("IMPORTRANGE(""https://docs.google.com/spreadsheets/d/1XL5vhW3sbDhbH9Cz0tuDiY8C3ctxq1tqvaCgkFb8cCA/edit?usp=sharing"",""บุรีรัมย์!M446"")"),0)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IFERROR(__xludf.DUMMYFUNCTION("IMPORTRANGE(""https://docs.google.com/spreadsheets/d/1XL5vhW3sbDhbH9Cz0tuDiY8C3ctxq1tqvaCgkFb8cCA/edit?usp=sharing"",""บุรีรัมย์!L447"")"),0)</f>
        <v>0</v>
      </c>
      <c r="M552" s="172"/>
      <c r="N552" s="178">
        <f ca="1">IFERROR(__xludf.DUMMYFUNCTION("IMPORTRANGE(""https://docs.google.com/spreadsheets/d/1XL5vhW3sbDhbH9Cz0tuDiY8C3ctxq1tqvaCgkFb8cCA/edit?usp=sharing"",""บุรีรัมย์!M447"")"),0)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IFERROR(__xludf.DUMMYFUNCTION("IMPORTRANGE(""https://docs.google.com/spreadsheets/d/1XL5vhW3sbDhbH9Cz0tuDiY8C3ctxq1tqvaCgkFb8cCA/edit?usp=sharing"",""บุรีรัมย์!L448"")"),0)</f>
        <v>0</v>
      </c>
      <c r="M553" s="173"/>
      <c r="N553" s="178">
        <f ca="1">IFERROR(__xludf.DUMMYFUNCTION("IMPORTRANGE(""https://docs.google.com/spreadsheets/d/1XL5vhW3sbDhbH9Cz0tuDiY8C3ctxq1tqvaCgkFb8cCA/edit?usp=sharing"",""บุรีรัมย์!M448"")"),0)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IFERROR(__xludf.DUMMYFUNCTION("IMPORTRANGE(""https://docs.google.com/spreadsheets/d/1XL5vhW3sbDhbH9Cz0tuDiY8C3ctxq1tqvaCgkFb8cCA/edit?usp=sharing"",""บุรีรัมย์!L449"")"),0)</f>
        <v>0</v>
      </c>
      <c r="M554" s="178"/>
      <c r="N554" s="178">
        <f ca="1">IFERROR(__xludf.DUMMYFUNCTION("IMPORTRANGE(""https://docs.google.com/spreadsheets/d/1XL5vhW3sbDhbH9Cz0tuDiY8C3ctxq1tqvaCgkFb8cCA/edit?usp=sharing"",""บุรีรัมย์!M449"")"),0)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IFERROR(__xludf.DUMMYFUNCTION("IMPORTRANGE(""https://docs.google.com/spreadsheets/d/1XL5vhW3sbDhbH9Cz0tuDiY8C3ctxq1tqvaCgkFb8cCA/edit?usp=sharing"",""บุรีรัมย์!L450"")"),0)</f>
        <v>0</v>
      </c>
      <c r="M555" s="178"/>
      <c r="N555" s="178">
        <f ca="1">IFERROR(__xludf.DUMMYFUNCTION("IMPORTRANGE(""https://docs.google.com/spreadsheets/d/1XL5vhW3sbDhbH9Cz0tuDiY8C3ctxq1tqvaCgkFb8cCA/edit?usp=sharing"",""บุรีรัมย์!M450"")"),0)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IFERROR(__xludf.DUMMYFUNCTION("IMPORTRANGE(""https://docs.google.com/spreadsheets/d/1XL5vhW3sbDhbH9Cz0tuDiY8C3ctxq1tqvaCgkFb8cCA/edit?usp=sharing"",""บุรีรัมย์!M451"")"),0)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IFERROR(__xludf.DUMMYFUNCTION("IMPORTRANGE(""https://docs.google.com/spreadsheets/d/1XL5vhW3sbDhbH9Cz0tuDiY8C3ctxq1tqvaCgkFb8cCA/edit?usp=sharing"",""บุรีรัมย์!M452"")"),0)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IFERROR(__xludf.DUMMYFUNCTION("IMPORTRANGE(""https://docs.google.com/spreadsheets/d/1XL5vhW3sbDhbH9Cz0tuDiY8C3ctxq1tqvaCgkFb8cCA/edit?usp=sharing"",""บุรีรัมย์!M453"")"),0)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IFERROR(__xludf.DUMMYFUNCTION("IMPORTRANGE(""https://docs.google.com/spreadsheets/d/1XL5vhW3sbDhbH9Cz0tuDiY8C3ctxq1tqvaCgkFb8cCA/edit?usp=sharing"",""บุรีรัมย์!M454"")"),0)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IFERROR(__xludf.DUMMYFUNCTION("IMPORTRANGE(""https://docs.google.com/spreadsheets/d/1XL5vhW3sbDhbH9Cz0tuDiY8C3ctxq1tqvaCgkFb8cCA/edit?usp=sharing"",""บุรีรัมย์!I455"")"),0)</f>
        <v>0</v>
      </c>
      <c r="J560" s="170">
        <f ca="1">IFERROR(__xludf.DUMMYFUNCTION("IMPORTRANGE(""https://docs.google.com/spreadsheets/d/1XL5vhW3sbDhbH9Cz0tuDiY8C3ctxq1tqvaCgkFb8cCA/edit?usp=sharing"",""บุรีรัมย์!J455"")"),0)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IFERROR(__xludf.DUMMYFUNCTION("IMPORTRANGE(""https://docs.google.com/spreadsheets/d/1XL5vhW3sbDhbH9Cz0tuDiY8C3ctxq1tqvaCgkFb8cCA/edit?usp=sharing"",""บุรีรัมย์!I456"")"),0)</f>
        <v>0</v>
      </c>
      <c r="J561" s="213">
        <f ca="1">IFERROR(__xludf.DUMMYFUNCTION("IMPORTRANGE(""https://docs.google.com/spreadsheets/d/1XL5vhW3sbDhbH9Cz0tuDiY8C3ctxq1tqvaCgkFb8cCA/edit?usp=sharing"",""บุรีรัมย์!J456"")"),0)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IFERROR(__xludf.DUMMYFUNCTION("IMPORTRANGE(""https://docs.google.com/spreadsheets/d/1XL5vhW3sbDhbH9Cz0tuDiY8C3ctxq1tqvaCgkFb8cCA/edit?usp=sharing"",""บุรีรัมย์!J457"")"),"")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IFERROR(__xludf.DUMMYFUNCTION("IMPORTRANGE(""https://docs.google.com/spreadsheets/d/1XL5vhW3sbDhbH9Cz0tuDiY8C3ctxq1tqvaCgkFb8cCA/edit?usp=sharing"",""บุรีรัมย์!J458"")"),"")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IFERROR(__xludf.DUMMYFUNCTION("IMPORTRANGE(""https://docs.google.com/spreadsheets/d/1XL5vhW3sbDhbH9Cz0tuDiY8C3ctxq1tqvaCgkFb8cCA/edit?usp=sharing"",""บุรีรัมย์!I459"")"),4900)</f>
        <v>4900</v>
      </c>
      <c r="J564" s="379">
        <f ca="1">IFERROR(__xludf.DUMMYFUNCTION("IMPORTRANGE(""https://docs.google.com/spreadsheets/d/1XL5vhW3sbDhbH9Cz0tuDiY8C3ctxq1tqvaCgkFb8cCA/edit?usp=sharing"",""บุรีรัมย์!J459"")"),4321)</f>
        <v>4321</v>
      </c>
      <c r="K564" s="380">
        <f t="shared" ca="1" si="121"/>
        <v>88.183673469387756</v>
      </c>
      <c r="L564" s="381">
        <f ca="1">IFERROR(__xludf.DUMMYFUNCTION("IMPORTRANGE(""https://docs.google.com/spreadsheets/d/1XL5vhW3sbDhbH9Cz0tuDiY8C3ctxq1tqvaCgkFb8cCA/edit?usp=sharing"",""บุรีรัมย์!L459"")"),166000)</f>
        <v>166000</v>
      </c>
      <c r="M564" s="381"/>
      <c r="N564" s="381">
        <f ca="1">IFERROR(__xludf.DUMMYFUNCTION("IMPORTRANGE(""https://docs.google.com/spreadsheets/d/1XL5vhW3sbDhbH9Cz0tuDiY8C3ctxq1tqvaCgkFb8cCA/edit?usp=sharing"",""บุรีรัมย์!M459"")"),46340.54)</f>
        <v>46340.54</v>
      </c>
      <c r="O564" s="381">
        <f t="shared" ref="O564:O568" ca="1" si="122">+IF(L564&gt;0,N564*100/L564,0)</f>
        <v>27.915987951807228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IFERROR(__xludf.DUMMYFUNCTION("IMPORTRANGE(""https://docs.google.com/spreadsheets/d/1XL5vhW3sbDhbH9Cz0tuDiY8C3ctxq1tqvaCgkFb8cCA/edit?usp=sharing"",""บุรีรัมย์!L460"")"),0)</f>
        <v>0</v>
      </c>
      <c r="M565" s="172"/>
      <c r="N565" s="178">
        <f ca="1">IFERROR(__xludf.DUMMYFUNCTION("IMPORTRANGE(""https://docs.google.com/spreadsheets/d/1XL5vhW3sbDhbH9Cz0tuDiY8C3ctxq1tqvaCgkFb8cCA/edit?usp=sharing"",""บุรีรัมย์!M460"")"),0)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IFERROR(__xludf.DUMMYFUNCTION("IMPORTRANGE(""https://docs.google.com/spreadsheets/d/1XL5vhW3sbDhbH9Cz0tuDiY8C3ctxq1tqvaCgkFb8cCA/edit?usp=sharing"",""บุรีรัมย์!L461"")"),166000)</f>
        <v>166000</v>
      </c>
      <c r="M566" s="173"/>
      <c r="N566" s="178">
        <f ca="1">IFERROR(__xludf.DUMMYFUNCTION("IMPORTRANGE(""https://docs.google.com/spreadsheets/d/1XL5vhW3sbDhbH9Cz0tuDiY8C3ctxq1tqvaCgkFb8cCA/edit?usp=sharing"",""บุรีรัมย์!M461"")"),46340.54)</f>
        <v>46340.54</v>
      </c>
      <c r="O566" s="178">
        <f t="shared" ca="1" si="122"/>
        <v>27.915987951807228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IFERROR(__xludf.DUMMYFUNCTION("IMPORTRANGE(""https://docs.google.com/spreadsheets/d/1XL5vhW3sbDhbH9Cz0tuDiY8C3ctxq1tqvaCgkFb8cCA/edit?usp=sharing"",""บุรีรัมย์!L462"")"),0)</f>
        <v>0</v>
      </c>
      <c r="M567" s="178"/>
      <c r="N567" s="178">
        <f ca="1">IFERROR(__xludf.DUMMYFUNCTION("IMPORTRANGE(""https://docs.google.com/spreadsheets/d/1XL5vhW3sbDhbH9Cz0tuDiY8C3ctxq1tqvaCgkFb8cCA/edit?usp=sharing"",""บุรีรัมย์!M462"")"),0)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IFERROR(__xludf.DUMMYFUNCTION("IMPORTRANGE(""https://docs.google.com/spreadsheets/d/1XL5vhW3sbDhbH9Cz0tuDiY8C3ctxq1tqvaCgkFb8cCA/edit?usp=sharing"",""บุรีรัมย์!L463"")"),166000)</f>
        <v>166000</v>
      </c>
      <c r="M568" s="178"/>
      <c r="N568" s="178">
        <f ca="1">IFERROR(__xludf.DUMMYFUNCTION("IMPORTRANGE(""https://docs.google.com/spreadsheets/d/1XL5vhW3sbDhbH9Cz0tuDiY8C3ctxq1tqvaCgkFb8cCA/edit?usp=sharing"",""บุรีรัมย์!M463"")"),46340.54)</f>
        <v>46340.54</v>
      </c>
      <c r="O568" s="178">
        <f t="shared" ca="1" si="122"/>
        <v>27.915987951807228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IFERROR(__xludf.DUMMYFUNCTION("IMPORTRANGE(""https://docs.google.com/spreadsheets/d/1XL5vhW3sbDhbH9Cz0tuDiY8C3ctxq1tqvaCgkFb8cCA/edit?usp=sharing"",""บุรีรัมย์!M464"")"),0)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IFERROR(__xludf.DUMMYFUNCTION("IMPORTRANGE(""https://docs.google.com/spreadsheets/d/1XL5vhW3sbDhbH9Cz0tuDiY8C3ctxq1tqvaCgkFb8cCA/edit?usp=sharing"",""บุรีรัมย์!M465"")"),0)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IFERROR(__xludf.DUMMYFUNCTION("IMPORTRANGE(""https://docs.google.com/spreadsheets/d/1XL5vhW3sbDhbH9Cz0tuDiY8C3ctxq1tqvaCgkFb8cCA/edit?usp=sharing"",""บุรีรัมย์!M466"")"),41066.54)</f>
        <v>41066.54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IFERROR(__xludf.DUMMYFUNCTION("IMPORTRANGE(""https://docs.google.com/spreadsheets/d/1XL5vhW3sbDhbH9Cz0tuDiY8C3ctxq1tqvaCgkFb8cCA/edit?usp=sharing"",""บุรีรัมย์!M467"")"),5274)</f>
        <v>5274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IFERROR(__xludf.DUMMYFUNCTION("IMPORTRANGE(""https://docs.google.com/spreadsheets/d/1XL5vhW3sbDhbH9Cz0tuDiY8C3ctxq1tqvaCgkFb8cCA/edit?usp=sharing"",""บุรีรัมย์!I468"")"),4900)</f>
        <v>4900</v>
      </c>
      <c r="J573" s="428">
        <f ca="1">IFERROR(__xludf.DUMMYFUNCTION("IMPORTRANGE(""https://docs.google.com/spreadsheets/d/1XL5vhW3sbDhbH9Cz0tuDiY8C3ctxq1tqvaCgkFb8cCA/edit?usp=sharing"",""บุรีรัมย์!J468"")"),4321)</f>
        <v>4321</v>
      </c>
      <c r="K573" s="211">
        <f ca="1">IF(I573&gt;0,J573*100/I573,0)</f>
        <v>88.183673469387756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IFERROR(__xludf.DUMMYFUNCTION("IMPORTRANGE(""https://docs.google.com/spreadsheets/d/1XL5vhW3sbDhbH9Cz0tuDiY8C3ctxq1tqvaCgkFb8cCA/edit?usp=sharing"",""บุรีรัมย์!I470"")"),0)</f>
        <v>0</v>
      </c>
      <c r="J575" s="207">
        <f ca="1">IFERROR(__xludf.DUMMYFUNCTION("IMPORTRANGE(""https://docs.google.com/spreadsheets/d/1XL5vhW3sbDhbH9Cz0tuDiY8C3ctxq1tqvaCgkFb8cCA/edit?usp=sharing"",""บุรีรัมย์!J470"")"),1)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IFERROR(__xludf.DUMMYFUNCTION("IMPORTRANGE(""https://docs.google.com/spreadsheets/d/1XL5vhW3sbDhbH9Cz0tuDiY8C3ctxq1tqvaCgkFb8cCA/edit?usp=sharing"",""บุรีรัมย์!I471"")"),0)</f>
        <v>0</v>
      </c>
      <c r="J576" s="207">
        <f ca="1">IFERROR(__xludf.DUMMYFUNCTION("IMPORTRANGE(""https://docs.google.com/spreadsheets/d/1XL5vhW3sbDhbH9Cz0tuDiY8C3ctxq1tqvaCgkFb8cCA/edit?usp=sharing"",""บุรีรัมย์!J471"")"),61)</f>
        <v>61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IFERROR(__xludf.DUMMYFUNCTION("IMPORTRANGE(""https://docs.google.com/spreadsheets/d/1XL5vhW3sbDhbH9Cz0tuDiY8C3ctxq1tqvaCgkFb8cCA/edit?usp=sharing"",""บุรีรัมย์!I472"")"),0)</f>
        <v>0</v>
      </c>
      <c r="J577" s="198">
        <f ca="1">IFERROR(__xludf.DUMMYFUNCTION("IMPORTRANGE(""https://docs.google.com/spreadsheets/d/1XL5vhW3sbDhbH9Cz0tuDiY8C3ctxq1tqvaCgkFb8cCA/edit?usp=sharing"",""บุรีรัมย์!J472"")"),4260)</f>
        <v>4260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IFERROR(__xludf.DUMMYFUNCTION("IMPORTRANGE(""https://docs.google.com/spreadsheets/d/1XL5vhW3sbDhbH9Cz0tuDiY8C3ctxq1tqvaCgkFb8cCA/edit?usp=sharing"",""บุรีรัมย์!I473"")"),0)</f>
        <v>0</v>
      </c>
      <c r="J578" s="207">
        <f ca="1">IFERROR(__xludf.DUMMYFUNCTION("IMPORTRANGE(""https://docs.google.com/spreadsheets/d/1XL5vhW3sbDhbH9Cz0tuDiY8C3ctxq1tqvaCgkFb8cCA/edit?usp=sharing"",""บุรีรัมย์!J473"")"),0)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IFERROR(__xludf.DUMMYFUNCTION("IMPORTRANGE(""https://docs.google.com/spreadsheets/d/1XL5vhW3sbDhbH9Cz0tuDiY8C3ctxq1tqvaCgkFb8cCA/edit?usp=sharing"",""บุรีรัมย์!I474"")"),0)</f>
        <v>0</v>
      </c>
      <c r="J579" s="207">
        <f ca="1">IFERROR(__xludf.DUMMYFUNCTION("IMPORTRANGE(""https://docs.google.com/spreadsheets/d/1XL5vhW3sbDhbH9Cz0tuDiY8C3ctxq1tqvaCgkFb8cCA/edit?usp=sharing"",""บุรีรัมย์!J474"")"),0)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IFERROR(__xludf.DUMMYFUNCTION("IMPORTRANGE(""https://docs.google.com/spreadsheets/d/1XL5vhW3sbDhbH9Cz0tuDiY8C3ctxq1tqvaCgkFb8cCA/edit?usp=sharing"",""บุรีรัมย์!I475"")"),40)</f>
        <v>40</v>
      </c>
      <c r="J580" s="379">
        <f ca="1">IFERROR(__xludf.DUMMYFUNCTION("IMPORTRANGE(""https://docs.google.com/spreadsheets/d/1XL5vhW3sbDhbH9Cz0tuDiY8C3ctxq1tqvaCgkFb8cCA/edit?usp=sharing"",""บุรีรัมย์!J475"")"),0)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IFERROR(__xludf.DUMMYFUNCTION("IMPORTRANGE(""https://docs.google.com/spreadsheets/d/1XL5vhW3sbDhbH9Cz0tuDiY8C3ctxq1tqvaCgkFb8cCA/edit?usp=sharing"",""บุรีรัมย์!L475"")"),172040)</f>
        <v>172040</v>
      </c>
      <c r="M580" s="381"/>
      <c r="N580" s="381">
        <f ca="1">IFERROR(__xludf.DUMMYFUNCTION("IMPORTRANGE(""https://docs.google.com/spreadsheets/d/1XL5vhW3sbDhbH9Cz0tuDiY8C3ctxq1tqvaCgkFb8cCA/edit?usp=sharing"",""บุรีรัมย์!M475"")"),0)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IFERROR(__xludf.DUMMYFUNCTION("IMPORTRANGE(""https://docs.google.com/spreadsheets/d/1XL5vhW3sbDhbH9Cz0tuDiY8C3ctxq1tqvaCgkFb8cCA/edit?usp=sharing"",""บุรีรัมย์!L476"")"),0)</f>
        <v>0</v>
      </c>
      <c r="M581" s="172"/>
      <c r="N581" s="178">
        <f ca="1">IFERROR(__xludf.DUMMYFUNCTION("IMPORTRANGE(""https://docs.google.com/spreadsheets/d/1XL5vhW3sbDhbH9Cz0tuDiY8C3ctxq1tqvaCgkFb8cCA/edit?usp=sharing"",""บุรีรัมย์!M476"")"),0)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IFERROR(__xludf.DUMMYFUNCTION("IMPORTRANGE(""https://docs.google.com/spreadsheets/d/1XL5vhW3sbDhbH9Cz0tuDiY8C3ctxq1tqvaCgkFb8cCA/edit?usp=sharing"",""บุรีรัมย์!L477"")"),172040)</f>
        <v>172040</v>
      </c>
      <c r="M582" s="173"/>
      <c r="N582" s="178">
        <f ca="1">IFERROR(__xludf.DUMMYFUNCTION("IMPORTRANGE(""https://docs.google.com/spreadsheets/d/1XL5vhW3sbDhbH9Cz0tuDiY8C3ctxq1tqvaCgkFb8cCA/edit?usp=sharing"",""บุรีรัมย์!M477"")"),0)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IFERROR(__xludf.DUMMYFUNCTION("IMPORTRANGE(""https://docs.google.com/spreadsheets/d/1XL5vhW3sbDhbH9Cz0tuDiY8C3ctxq1tqvaCgkFb8cCA/edit?usp=sharing"",""บุรีรัมย์!L478"")"),0)</f>
        <v>0</v>
      </c>
      <c r="M583" s="178"/>
      <c r="N583" s="178">
        <f ca="1">IFERROR(__xludf.DUMMYFUNCTION("IMPORTRANGE(""https://docs.google.com/spreadsheets/d/1XL5vhW3sbDhbH9Cz0tuDiY8C3ctxq1tqvaCgkFb8cCA/edit?usp=sharing"",""บุรีรัมย์!M478"")"),0)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IFERROR(__xludf.DUMMYFUNCTION("IMPORTRANGE(""https://docs.google.com/spreadsheets/d/1XL5vhW3sbDhbH9Cz0tuDiY8C3ctxq1tqvaCgkFb8cCA/edit?usp=sharing"",""บุรีรัมย์!L479"")"),172040)</f>
        <v>172040</v>
      </c>
      <c r="M584" s="178"/>
      <c r="N584" s="178">
        <f ca="1">IFERROR(__xludf.DUMMYFUNCTION("IMPORTRANGE(""https://docs.google.com/spreadsheets/d/1XL5vhW3sbDhbH9Cz0tuDiY8C3ctxq1tqvaCgkFb8cCA/edit?usp=sharing"",""บุรีรัมย์!M479"")"),0)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IFERROR(__xludf.DUMMYFUNCTION("IMPORTRANGE(""https://docs.google.com/spreadsheets/d/1XL5vhW3sbDhbH9Cz0tuDiY8C3ctxq1tqvaCgkFb8cCA/edit?usp=sharing"",""บุรีรัมย์!M480"")"),0)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IFERROR(__xludf.DUMMYFUNCTION("IMPORTRANGE(""https://docs.google.com/spreadsheets/d/1XL5vhW3sbDhbH9Cz0tuDiY8C3ctxq1tqvaCgkFb8cCA/edit?usp=sharing"",""บุรีรัมย์!M481"")"),0)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IFERROR(__xludf.DUMMYFUNCTION("IMPORTRANGE(""https://docs.google.com/spreadsheets/d/1XL5vhW3sbDhbH9Cz0tuDiY8C3ctxq1tqvaCgkFb8cCA/edit?usp=sharing"",""บุรีรัมย์!M482"")"),0)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IFERROR(__xludf.DUMMYFUNCTION("IMPORTRANGE(""https://docs.google.com/spreadsheets/d/1XL5vhW3sbDhbH9Cz0tuDiY8C3ctxq1tqvaCgkFb8cCA/edit?usp=sharing"",""บุรีรัมย์!M483"")"),0)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IFERROR(__xludf.DUMMYFUNCTION("IMPORTRANGE(""https://docs.google.com/spreadsheets/d/1XL5vhW3sbDhbH9Cz0tuDiY8C3ctxq1tqvaCgkFb8cCA/edit?usp=sharing"",""บุรีรัมย์!I484"")"),40)</f>
        <v>40</v>
      </c>
      <c r="J589" s="197">
        <f ca="1">IFERROR(__xludf.DUMMYFUNCTION("IMPORTRANGE(""https://docs.google.com/spreadsheets/d/1XL5vhW3sbDhbH9Cz0tuDiY8C3ctxq1tqvaCgkFb8cCA/edit?usp=sharing"",""บุรีรัมย์!J484"")"),0)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IFERROR(__xludf.DUMMYFUNCTION("IMPORTRANGE(""https://docs.google.com/spreadsheets/d/1XL5vhW3sbDhbH9Cz0tuDiY8C3ctxq1tqvaCgkFb8cCA/edit?usp=sharing"",""บุรีรัมย์!I485"")"),0)</f>
        <v>0</v>
      </c>
      <c r="J590" s="197">
        <f ca="1">IFERROR(__xludf.DUMMYFUNCTION("IMPORTRANGE(""https://docs.google.com/spreadsheets/d/1XL5vhW3sbDhbH9Cz0tuDiY8C3ctxq1tqvaCgkFb8cCA/edit?usp=sharing"",""บุรีรัมย์!J485"")"),0)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IFERROR(__xludf.DUMMYFUNCTION("IMPORTRANGE(""https://docs.google.com/spreadsheets/d/1XL5vhW3sbDhbH9Cz0tuDiY8C3ctxq1tqvaCgkFb8cCA/edit?usp=sharing"",""บุรีรัมย์!I486"")"),40)</f>
        <v>40</v>
      </c>
      <c r="J591" s="197">
        <f ca="1">IFERROR(__xludf.DUMMYFUNCTION("IMPORTRANGE(""https://docs.google.com/spreadsheets/d/1XL5vhW3sbDhbH9Cz0tuDiY8C3ctxq1tqvaCgkFb8cCA/edit?usp=sharing"",""บุรีรัมย์!J486"")"),0)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IFERROR(__xludf.DUMMYFUNCTION("IMPORTRANGE(""https://docs.google.com/spreadsheets/d/1XL5vhW3sbDhbH9Cz0tuDiY8C3ctxq1tqvaCgkFb8cCA/edit?usp=sharing"",""บุรีรัมย์!I487"")"),0)</f>
        <v>0</v>
      </c>
      <c r="J592" s="197">
        <f ca="1">IFERROR(__xludf.DUMMYFUNCTION("IMPORTRANGE(""https://docs.google.com/spreadsheets/d/1XL5vhW3sbDhbH9Cz0tuDiY8C3ctxq1tqvaCgkFb8cCA/edit?usp=sharing"",""บุรีรัมย์!J487"")"),0)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IFERROR(__xludf.DUMMYFUNCTION("IMPORTRANGE(""https://docs.google.com/spreadsheets/d/1XL5vhW3sbDhbH9Cz0tuDiY8C3ctxq1tqvaCgkFb8cCA/edit?usp=sharing"",""บุรีรัมย์!I488"")"),40)</f>
        <v>40</v>
      </c>
      <c r="J593" s="197">
        <f ca="1">IFERROR(__xludf.DUMMYFUNCTION("IMPORTRANGE(""https://docs.google.com/spreadsheets/d/1XL5vhW3sbDhbH9Cz0tuDiY8C3ctxq1tqvaCgkFb8cCA/edit?usp=sharing"",""บุรีรัมย์!J488"")"),0)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IFERROR(__xludf.DUMMYFUNCTION("IMPORTRANGE(""https://docs.google.com/spreadsheets/d/1XL5vhW3sbDhbH9Cz0tuDiY8C3ctxq1tqvaCgkFb8cCA/edit?usp=sharing"",""บุรีรัมย์!I489"")"),0)</f>
        <v>0</v>
      </c>
      <c r="J594" s="197">
        <f ca="1">IFERROR(__xludf.DUMMYFUNCTION("IMPORTRANGE(""https://docs.google.com/spreadsheets/d/1XL5vhW3sbDhbH9Cz0tuDiY8C3ctxq1tqvaCgkFb8cCA/edit?usp=sharing"",""บุรีรัมย์!J489"")"),0)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IFERROR(__xludf.DUMMYFUNCTION("IMPORTRANGE(""https://docs.google.com/spreadsheets/d/1XL5vhW3sbDhbH9Cz0tuDiY8C3ctxq1tqvaCgkFb8cCA/edit?usp=sharing"",""บุรีรัมย์!I490"")"),40)</f>
        <v>40</v>
      </c>
      <c r="J595" s="197">
        <f ca="1">IFERROR(__xludf.DUMMYFUNCTION("IMPORTRANGE(""https://docs.google.com/spreadsheets/d/1XL5vhW3sbDhbH9Cz0tuDiY8C3ctxq1tqvaCgkFb8cCA/edit?usp=sharing"",""บุรีรัมย์!J490"")"),0)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IFERROR(__xludf.DUMMYFUNCTION("IMPORTRANGE(""https://docs.google.com/spreadsheets/d/1XL5vhW3sbDhbH9Cz0tuDiY8C3ctxq1tqvaCgkFb8cCA/edit?usp=sharing"",""บุรีรัมย์!I491"")"),0)</f>
        <v>0</v>
      </c>
      <c r="J596" s="250">
        <f ca="1">IFERROR(__xludf.DUMMYFUNCTION("IMPORTRANGE(""https://docs.google.com/spreadsheets/d/1XL5vhW3sbDhbH9Cz0tuDiY8C3ctxq1tqvaCgkFb8cCA/edit?usp=sharing"",""บุรีรัมย์!J491"")"),0)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IFERROR(__xludf.DUMMYFUNCTION("IMPORTRANGE(""https://docs.google.com/spreadsheets/d/1XL5vhW3sbDhbH9Cz0tuDiY8C3ctxq1tqvaCgkFb8cCA/edit?usp=sharing"",""บุรีรัมย์!I492"")"),100)</f>
        <v>100</v>
      </c>
      <c r="J597" s="495">
        <f ca="1">IFERROR(__xludf.DUMMYFUNCTION("IMPORTRANGE(""https://docs.google.com/spreadsheets/d/1XL5vhW3sbDhbH9Cz0tuDiY8C3ctxq1tqvaCgkFb8cCA/edit?usp=sharing"",""บุรีรัมย์!J492"")"),0)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IFERROR(__xludf.DUMMYFUNCTION("IMPORTRANGE(""https://docs.google.com/spreadsheets/d/1XL5vhW3sbDhbH9Cz0tuDiY8C3ctxq1tqvaCgkFb8cCA/edit?usp=sharing"",""บุรีรัมย์!L492"")"),7300)</f>
        <v>7300</v>
      </c>
      <c r="M597" s="420"/>
      <c r="N597" s="420">
        <f ca="1">IFERROR(__xludf.DUMMYFUNCTION("IMPORTRANGE(""https://docs.google.com/spreadsheets/d/1XL5vhW3sbDhbH9Cz0tuDiY8C3ctxq1tqvaCgkFb8cCA/edit?usp=sharing"",""บุรีรัมย์!M492"")"),360)</f>
        <v>360</v>
      </c>
      <c r="O597" s="420">
        <f t="shared" ref="O597:O601" ca="1" si="126">+IF(L597&gt;0,N597*100/L597,0)</f>
        <v>4.9315068493150687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IFERROR(__xludf.DUMMYFUNCTION("IMPORTRANGE(""https://docs.google.com/spreadsheets/d/1XL5vhW3sbDhbH9Cz0tuDiY8C3ctxq1tqvaCgkFb8cCA/edit?usp=sharing"",""บุรีรัมย์!L493"")"),0)</f>
        <v>0</v>
      </c>
      <c r="M598" s="172"/>
      <c r="N598" s="178">
        <f ca="1">IFERROR(__xludf.DUMMYFUNCTION("IMPORTRANGE(""https://docs.google.com/spreadsheets/d/1XL5vhW3sbDhbH9Cz0tuDiY8C3ctxq1tqvaCgkFb8cCA/edit?usp=sharing"",""บุรีรัมย์!M493"")"),0)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IFERROR(__xludf.DUMMYFUNCTION("IMPORTRANGE(""https://docs.google.com/spreadsheets/d/1XL5vhW3sbDhbH9Cz0tuDiY8C3ctxq1tqvaCgkFb8cCA/edit?usp=sharing"",""บุรีรัมย์!L494"")"),7300)</f>
        <v>7300</v>
      </c>
      <c r="M599" s="173"/>
      <c r="N599" s="178">
        <f ca="1">IFERROR(__xludf.DUMMYFUNCTION("IMPORTRANGE(""https://docs.google.com/spreadsheets/d/1XL5vhW3sbDhbH9Cz0tuDiY8C3ctxq1tqvaCgkFb8cCA/edit?usp=sharing"",""บุรีรัมย์!M494"")"),360)</f>
        <v>360</v>
      </c>
      <c r="O599" s="178">
        <f t="shared" ca="1" si="126"/>
        <v>4.9315068493150687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IFERROR(__xludf.DUMMYFUNCTION("IMPORTRANGE(""https://docs.google.com/spreadsheets/d/1XL5vhW3sbDhbH9Cz0tuDiY8C3ctxq1tqvaCgkFb8cCA/edit?usp=sharing"",""บุรีรัมย์!L495"")"),0)</f>
        <v>0</v>
      </c>
      <c r="M600" s="178"/>
      <c r="N600" s="178">
        <f ca="1">IFERROR(__xludf.DUMMYFUNCTION("IMPORTRANGE(""https://docs.google.com/spreadsheets/d/1XL5vhW3sbDhbH9Cz0tuDiY8C3ctxq1tqvaCgkFb8cCA/edit?usp=sharing"",""บุรีรัมย์!M495"")"),0)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IFERROR(__xludf.DUMMYFUNCTION("IMPORTRANGE(""https://docs.google.com/spreadsheets/d/1XL5vhW3sbDhbH9Cz0tuDiY8C3ctxq1tqvaCgkFb8cCA/edit?usp=sharing"",""บุรีรัมย์!L496"")"),7300)</f>
        <v>7300</v>
      </c>
      <c r="M601" s="178"/>
      <c r="N601" s="178">
        <f ca="1">IFERROR(__xludf.DUMMYFUNCTION("IMPORTRANGE(""https://docs.google.com/spreadsheets/d/1XL5vhW3sbDhbH9Cz0tuDiY8C3ctxq1tqvaCgkFb8cCA/edit?usp=sharing"",""บุรีรัมย์!M496"")"),360)</f>
        <v>360</v>
      </c>
      <c r="O601" s="178">
        <f t="shared" ca="1" si="126"/>
        <v>4.9315068493150687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IFERROR(__xludf.DUMMYFUNCTION("IMPORTRANGE(""https://docs.google.com/spreadsheets/d/1XL5vhW3sbDhbH9Cz0tuDiY8C3ctxq1tqvaCgkFb8cCA/edit?usp=sharing"",""บุรีรัมย์!M497"")"),0)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IFERROR(__xludf.DUMMYFUNCTION("IMPORTRANGE(""https://docs.google.com/spreadsheets/d/1XL5vhW3sbDhbH9Cz0tuDiY8C3ctxq1tqvaCgkFb8cCA/edit?usp=sharing"",""บุรีรัมย์!M498"")"),0)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IFERROR(__xludf.DUMMYFUNCTION("IMPORTRANGE(""https://docs.google.com/spreadsheets/d/1XL5vhW3sbDhbH9Cz0tuDiY8C3ctxq1tqvaCgkFb8cCA/edit?usp=sharing"",""บุรีรัมย์!M499"")"),0)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IFERROR(__xludf.DUMMYFUNCTION("IMPORTRANGE(""https://docs.google.com/spreadsheets/d/1XL5vhW3sbDhbH9Cz0tuDiY8C3ctxq1tqvaCgkFb8cCA/edit?usp=sharing"",""บุรีรัมย์!M500"")"),360)</f>
        <v>360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IFERROR(__xludf.DUMMYFUNCTION("IMPORTRANGE(""https://docs.google.com/spreadsheets/d/1XL5vhW3sbDhbH9Cz0tuDiY8C3ctxq1tqvaCgkFb8cCA/edit?usp=sharing"",""บุรีรัมย์!J502"")"),0)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IFERROR(__xludf.DUMMYFUNCTION("IMPORTRANGE(""https://docs.google.com/spreadsheets/d/1XL5vhW3sbDhbH9Cz0tuDiY8C3ctxq1tqvaCgkFb8cCA/edit?usp=sharing"",""บุรีรัมย์!J503"")"),1)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IFERROR(__xludf.DUMMYFUNCTION("IMPORTRANGE(""https://docs.google.com/spreadsheets/d/1XL5vhW3sbDhbH9Cz0tuDiY8C3ctxq1tqvaCgkFb8cCA/edit?usp=sharing"",""บุรีรัมย์!J166"")"),0)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IFERROR(__xludf.DUMMYFUNCTION("IMPORTRANGE(""https://docs.google.com/spreadsheets/d/1XL5vhW3sbDhbH9Cz0tuDiY8C3ctxq1tqvaCgkFb8cCA/edit?usp=sharing"",""บุรีรัมย์!J166"")"),0)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IFERROR(__xludf.DUMMYFUNCTION("IMPORTRANGE(""https://docs.google.com/spreadsheets/d/1XL5vhW3sbDhbH9Cz0tuDiY8C3ctxq1tqvaCgkFb8cCA/edit?usp=sharing"",""บุรีรัมย์!I506"")"),100)</f>
        <v>100</v>
      </c>
      <c r="J611" s="170">
        <f ca="1">IFERROR(__xludf.DUMMYFUNCTION("IMPORTRANGE(""https://docs.google.com/spreadsheets/d/1XL5vhW3sbDhbH9Cz0tuDiY8C3ctxq1tqvaCgkFb8cCA/edit?usp=sharing"",""บุรีรัมย์!J506"")"),0)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IFERROR(__xludf.DUMMYFUNCTION("IMPORTRANGE(""https://docs.google.com/spreadsheets/d/1XL5vhW3sbDhbH9Cz0tuDiY8C3ctxq1tqvaCgkFb8cCA/edit?usp=sharing"",""บุรีรัมย์!I507"")"),0)</f>
        <v>0</v>
      </c>
      <c r="J612" s="207">
        <f ca="1">IFERROR(__xludf.DUMMYFUNCTION("IMPORTRANGE(""https://docs.google.com/spreadsheets/d/1XL5vhW3sbDhbH9Cz0tuDiY8C3ctxq1tqvaCgkFb8cCA/edit?usp=sharing"",""บุรีรัมย์!J507"")"),0)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IFERROR(__xludf.DUMMYFUNCTION("IMPORTRANGE(""https://docs.google.com/spreadsheets/d/1XL5vhW3sbDhbH9Cz0tuDiY8C3ctxq1tqvaCgkFb8cCA/edit?usp=sharing"",""บุรีรัมย์!I508"")"),0)</f>
        <v>0</v>
      </c>
      <c r="J613" s="207">
        <f ca="1">IFERROR(__xludf.DUMMYFUNCTION("IMPORTRANGE(""https://docs.google.com/spreadsheets/d/1XL5vhW3sbDhbH9Cz0tuDiY8C3ctxq1tqvaCgkFb8cCA/edit?usp=sharing"",""บุรีรัมย์!J508"")"),0)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IFERROR(__xludf.DUMMYFUNCTION("IMPORTRANGE(""https://docs.google.com/spreadsheets/d/1XL5vhW3sbDhbH9Cz0tuDiY8C3ctxq1tqvaCgkFb8cCA/edit?usp=sharing"",""บุรีรัมย์!I509"")"),0)</f>
        <v>0</v>
      </c>
      <c r="J614" s="207">
        <f ca="1">IFERROR(__xludf.DUMMYFUNCTION("IMPORTRANGE(""https://docs.google.com/spreadsheets/d/1XL5vhW3sbDhbH9Cz0tuDiY8C3ctxq1tqvaCgkFb8cCA/edit?usp=sharing"",""บุรีรัมย์!J509"")"),0)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IFERROR(__xludf.DUMMYFUNCTION("IMPORTRANGE(""https://docs.google.com/spreadsheets/d/1XL5vhW3sbDhbH9Cz0tuDiY8C3ctxq1tqvaCgkFb8cCA/edit?usp=sharing"",""บุรีรัมย์!I510"")"),0)</f>
        <v>0</v>
      </c>
      <c r="J615" s="207">
        <f ca="1">IFERROR(__xludf.DUMMYFUNCTION("IMPORTRANGE(""https://docs.google.com/spreadsheets/d/1XL5vhW3sbDhbH9Cz0tuDiY8C3ctxq1tqvaCgkFb8cCA/edit?usp=sharing"",""บุรีรัมย์!J510"")"),0)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IFERROR(__xludf.DUMMYFUNCTION("IMPORTRANGE(""https://docs.google.com/spreadsheets/d/1XL5vhW3sbDhbH9Cz0tuDiY8C3ctxq1tqvaCgkFb8cCA/edit?usp=sharing"",""บุรีรัมย์!I511"")"),0)</f>
        <v>0</v>
      </c>
      <c r="J616" s="207">
        <f ca="1">IFERROR(__xludf.DUMMYFUNCTION("IMPORTRANGE(""https://docs.google.com/spreadsheets/d/1XL5vhW3sbDhbH9Cz0tuDiY8C3ctxq1tqvaCgkFb8cCA/edit?usp=sharing"",""บุรีรัมย์!J511"")"),0)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IFERROR(__xludf.DUMMYFUNCTION("IMPORTRANGE(""https://docs.google.com/spreadsheets/d/1XL5vhW3sbDhbH9Cz0tuDiY8C3ctxq1tqvaCgkFb8cCA/edit?usp=sharing"",""บุรีรัมย์!I512"")"),0)</f>
        <v>0</v>
      </c>
      <c r="J617" s="197">
        <f ca="1">IFERROR(__xludf.DUMMYFUNCTION("IMPORTRANGE(""https://docs.google.com/spreadsheets/d/1XL5vhW3sbDhbH9Cz0tuDiY8C3ctxq1tqvaCgkFb8cCA/edit?usp=sharing"",""บุรีรัมย์!J512"")"),0)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IFERROR(__xludf.DUMMYFUNCTION("IMPORTRANGE(""https://docs.google.com/spreadsheets/d/1XL5vhW3sbDhbH9Cz0tuDiY8C3ctxq1tqvaCgkFb8cCA/edit?usp=sharing"",""บุรีรัมย์!I513"")"),0)</f>
        <v>0</v>
      </c>
      <c r="J618" s="198">
        <f ca="1">IFERROR(__xludf.DUMMYFUNCTION("IMPORTRANGE(""https://docs.google.com/spreadsheets/d/1XL5vhW3sbDhbH9Cz0tuDiY8C3ctxq1tqvaCgkFb8cCA/edit?usp=sharing"",""บุรีรัมย์!J513"")"),0)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IFERROR(__xludf.DUMMYFUNCTION("IMPORTRANGE(""https://docs.google.com/spreadsheets/d/1XL5vhW3sbDhbH9Cz0tuDiY8C3ctxq1tqvaCgkFb8cCA/edit?usp=sharing"",""บุรีรัมย์!I514"")"),0)</f>
        <v>0</v>
      </c>
      <c r="J619" s="198">
        <f ca="1">IFERROR(__xludf.DUMMYFUNCTION("IMPORTRANGE(""https://docs.google.com/spreadsheets/d/1XL5vhW3sbDhbH9Cz0tuDiY8C3ctxq1tqvaCgkFb8cCA/edit?usp=sharing"",""บุรีรัมย์!J514"")"),0)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IFERROR(__xludf.DUMMYFUNCTION("IMPORTRANGE(""https://docs.google.com/spreadsheets/d/1XL5vhW3sbDhbH9Cz0tuDiY8C3ctxq1tqvaCgkFb8cCA/edit?usp=sharing"",""บุรีรัมย์!I515"")"),0)</f>
        <v>0</v>
      </c>
      <c r="J620" s="212">
        <f ca="1">IFERROR(__xludf.DUMMYFUNCTION("IMPORTRANGE(""https://docs.google.com/spreadsheets/d/1XL5vhW3sbDhbH9Cz0tuDiY8C3ctxq1tqvaCgkFb8cCA/edit?usp=sharing"",""บุรีรัมย์!J515"")"),0)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IFERROR(__xludf.DUMMYFUNCTION("IMPORTRANGE(""https://docs.google.com/spreadsheets/d/1XL5vhW3sbDhbH9Cz0tuDiY8C3ctxq1tqvaCgkFb8cCA/edit?usp=sharing"",""บุรีรัมย์!I516"")"),0)</f>
        <v>0</v>
      </c>
      <c r="J621" s="212">
        <f ca="1">IFERROR(__xludf.DUMMYFUNCTION("IMPORTRANGE(""https://docs.google.com/spreadsheets/d/1XL5vhW3sbDhbH9Cz0tuDiY8C3ctxq1tqvaCgkFb8cCA/edit?usp=sharing"",""บุรีรัมย์!J516"")"),0)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IFERROR(__xludf.DUMMYFUNCTION("IMPORTRANGE(""https://docs.google.com/spreadsheets/d/1XL5vhW3sbDhbH9Cz0tuDiY8C3ctxq1tqvaCgkFb8cCA/edit?usp=sharing"",""บุรีรัมย์!I517"")"),0)</f>
        <v>0</v>
      </c>
      <c r="J622" s="198">
        <f ca="1">IFERROR(__xludf.DUMMYFUNCTION("IMPORTRANGE(""https://docs.google.com/spreadsheets/d/1XL5vhW3sbDhbH9Cz0tuDiY8C3ctxq1tqvaCgkFb8cCA/edit?usp=sharing"",""บุรีรัมย์!J517"")"),0)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IFERROR(__xludf.DUMMYFUNCTION("IMPORTRANGE(""https://docs.google.com/spreadsheets/d/1XL5vhW3sbDhbH9Cz0tuDiY8C3ctxq1tqvaCgkFb8cCA/edit?usp=sharing"",""บุรีรัมย์!I518"")"),0)</f>
        <v>0</v>
      </c>
      <c r="J623" s="198">
        <f ca="1">IFERROR(__xludf.DUMMYFUNCTION("IMPORTRANGE(""https://docs.google.com/spreadsheets/d/1XL5vhW3sbDhbH9Cz0tuDiY8C3ctxq1tqvaCgkFb8cCA/edit?usp=sharing"",""บุรีรัมย์!J518"")"),0)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IFERROR(__xludf.DUMMYFUNCTION("IMPORTRANGE(""https://docs.google.com/spreadsheets/d/1XL5vhW3sbDhbH9Cz0tuDiY8C3ctxq1tqvaCgkFb8cCA/edit?usp=sharing"",""บุรีรัมย์!I519"")"),0)</f>
        <v>0</v>
      </c>
      <c r="J624" s="197">
        <f ca="1">IFERROR(__xludf.DUMMYFUNCTION("IMPORTRANGE(""https://docs.google.com/spreadsheets/d/1XL5vhW3sbDhbH9Cz0tuDiY8C3ctxq1tqvaCgkFb8cCA/edit?usp=sharing"",""บุรีรัมย์!J519"")"),0)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IFERROR(__xludf.DUMMYFUNCTION("IMPORTRANGE(""https://docs.google.com/spreadsheets/d/1XL5vhW3sbDhbH9Cz0tuDiY8C3ctxq1tqvaCgkFb8cCA/edit?usp=sharing"",""บุรีรัมย์!I520"")"),0)</f>
        <v>0</v>
      </c>
      <c r="J625" s="198">
        <f ca="1">IFERROR(__xludf.DUMMYFUNCTION("IMPORTRANGE(""https://docs.google.com/spreadsheets/d/1XL5vhW3sbDhbH9Cz0tuDiY8C3ctxq1tqvaCgkFb8cCA/edit?usp=sharing"",""บุรีรัมย์!J520"")"),0)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IFERROR(__xludf.DUMMYFUNCTION("IMPORTRANGE(""https://docs.google.com/spreadsheets/d/1XL5vhW3sbDhbH9Cz0tuDiY8C3ctxq1tqvaCgkFb8cCA/edit?usp=sharing"",""บุรีรัมย์!I521"")"),0)</f>
        <v>0</v>
      </c>
      <c r="J626" s="198">
        <f ca="1">IFERROR(__xludf.DUMMYFUNCTION("IMPORTRANGE(""https://docs.google.com/spreadsheets/d/1XL5vhW3sbDhbH9Cz0tuDiY8C3ctxq1tqvaCgkFb8cCA/edit?usp=sharing"",""บุรีรัมย์!J521"")"),0)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9">
        <f ca="1">IFERROR(__xludf.DUMMYFUNCTION("IMPORTRANGE(""https://docs.google.com/spreadsheets/d/1XL5vhW3sbDhbH9Cz0tuDiY8C3ctxq1tqvaCgkFb8cCA/edit?usp=sharing"",""บุรีรัมย์!J523"")"),23994.49)</f>
        <v>23994.49</v>
      </c>
      <c r="K628" s="350">
        <f t="shared" ref="K628:K635" ca="1" si="129">IF(I628&gt;0,J628*100/I628,0)</f>
        <v>0.8338386687249697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IFERROR(__xludf.DUMMYFUNCTION("IMPORTRANGE(""https://docs.google.com/spreadsheets/d/1XL5vhW3sbDhbH9Cz0tuDiY8C3ctxq1tqvaCgkFb8cCA/edit?usp=sharing"",""บุรีรัมย์!I524"")"),259)</f>
        <v>259</v>
      </c>
      <c r="J629" s="349">
        <f ca="1">IFERROR(__xludf.DUMMYFUNCTION("IMPORTRANGE(""https://docs.google.com/spreadsheets/d/1XL5vhW3sbDhbH9Cz0tuDiY8C3ctxq1tqvaCgkFb8cCA/edit?usp=sharing"",""บุรีรัมย์!J524"")"),2)</f>
        <v>2</v>
      </c>
      <c r="K629" s="350">
        <f t="shared" ca="1" si="129"/>
        <v>0.77220077220077221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9">
        <f ca="1">IFERROR(__xludf.DUMMYFUNCTION("IMPORTRANGE(""https://docs.google.com/spreadsheets/d/1XL5vhW3sbDhbH9Cz0tuDiY8C3ctxq1tqvaCgkFb8cCA/edit?usp=sharing"",""บุรีรัมย์!J525"")"),1200301.63)</f>
        <v>1200301.6299999999</v>
      </c>
      <c r="K630" s="350">
        <f t="shared" ca="1" si="129"/>
        <v>22.223015734234806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IFERROR(__xludf.DUMMYFUNCTION("IMPORTRANGE(""https://docs.google.com/spreadsheets/d/1XL5vhW3sbDhbH9Cz0tuDiY8C3ctxq1tqvaCgkFb8cCA/edit?usp=sharing"",""บุรีรัมย์!I526"")"),250)</f>
        <v>250</v>
      </c>
      <c r="J631" s="349">
        <f ca="1">IFERROR(__xludf.DUMMYFUNCTION("IMPORTRANGE(""https://docs.google.com/spreadsheets/d/1XL5vhW3sbDhbH9Cz0tuDiY8C3ctxq1tqvaCgkFb8cCA/edit?usp=sharing"",""บุรีรัมย์!J526"")"),132)</f>
        <v>132</v>
      </c>
      <c r="K631" s="350">
        <f t="shared" ca="1" si="129"/>
        <v>52.8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9">
        <f ca="1">IFERROR(__xludf.DUMMYFUNCTION("IMPORTRANGE(""https://docs.google.com/spreadsheets/d/1XL5vhW3sbDhbH9Cz0tuDiY8C3ctxq1tqvaCgkFb8cCA/edit?usp=sharing"",""บุรีรัมย์!J527"")"),723069.1)</f>
        <v>723069.1</v>
      </c>
      <c r="K632" s="350">
        <f t="shared" ca="1" si="129"/>
        <v>24.554285775818375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IFERROR(__xludf.DUMMYFUNCTION("IMPORTRANGE(""https://docs.google.com/spreadsheets/d/1XL5vhW3sbDhbH9Cz0tuDiY8C3ctxq1tqvaCgkFb8cCA/edit?usp=sharing"",""บุรีรัมย์!I528"")"),233)</f>
        <v>233</v>
      </c>
      <c r="J633" s="349">
        <f ca="1">IFERROR(__xludf.DUMMYFUNCTION("IMPORTRANGE(""https://docs.google.com/spreadsheets/d/1XL5vhW3sbDhbH9Cz0tuDiY8C3ctxq1tqvaCgkFb8cCA/edit?usp=sharing"",""บุรีรัมย์!J528"")"),148)</f>
        <v>148</v>
      </c>
      <c r="K633" s="350">
        <f t="shared" ca="1" si="129"/>
        <v>63.519313304721031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IFERROR(__xludf.DUMMYFUNCTION("IMPORTRANGE(""https://docs.google.com/spreadsheets/d/1XL5vhW3sbDhbH9Cz0tuDiY8C3ctxq1tqvaCgkFb8cCA/edit?usp=sharing"",""บุรีรัมย์!I529"")"),3000000)</f>
        <v>3000000</v>
      </c>
      <c r="J634" s="349">
        <f ca="1">IFERROR(__xludf.DUMMYFUNCTION("IMPORTRANGE(""https://docs.google.com/spreadsheets/d/1XL5vhW3sbDhbH9Cz0tuDiY8C3ctxq1tqvaCgkFb8cCA/edit?usp=sharing"",""บุรีรัมย์!J529"")"),0)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IFERROR(__xludf.DUMMYFUNCTION("IMPORTRANGE(""https://docs.google.com/spreadsheets/d/1XL5vhW3sbDhbH9Cz0tuDiY8C3ctxq1tqvaCgkFb8cCA/edit?usp=sharing"",""บุรีรัมย์!I530"")"),85)</f>
        <v>85</v>
      </c>
      <c r="J635" s="519">
        <f ca="1">IFERROR(__xludf.DUMMYFUNCTION("IMPORTRANGE(""https://docs.google.com/spreadsheets/d/1XL5vhW3sbDhbH9Cz0tuDiY8C3ctxq1tqvaCgkFb8cCA/edit?usp=sharing"",""บุรีรัมย์!J530"")"),0)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35" activePane="bottomLeft" state="frozen"/>
      <selection activeCell="I98" sqref="I98"/>
      <selection pane="bottomLeft" activeCell="M549" sqref="M54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08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42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1"/>
    </row>
    <row r="2" spans="1:16" ht="18" customHeight="1" x14ac:dyDescent="0.3">
      <c r="A2" s="542" t="s">
        <v>252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2"/>
    </row>
    <row r="3" spans="1:16" ht="18" customHeight="1" x14ac:dyDescent="0.3">
      <c r="A3" s="542" t="s">
        <v>278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49" t="s">
        <v>2</v>
      </c>
      <c r="B5" s="550"/>
      <c r="C5" s="550"/>
      <c r="D5" s="550"/>
      <c r="E5" s="550"/>
      <c r="F5" s="550"/>
      <c r="G5" s="551"/>
      <c r="H5" s="544" t="s">
        <v>3</v>
      </c>
      <c r="I5" s="546" t="s">
        <v>4</v>
      </c>
      <c r="J5" s="536"/>
      <c r="K5" s="537"/>
      <c r="L5" s="547" t="s">
        <v>5</v>
      </c>
      <c r="M5" s="537"/>
      <c r="N5" s="548" t="s">
        <v>6</v>
      </c>
      <c r="O5" s="536"/>
      <c r="P5" s="537"/>
    </row>
    <row r="6" spans="1:16" ht="21.75" customHeight="1" x14ac:dyDescent="0.3">
      <c r="A6" s="552"/>
      <c r="B6" s="553"/>
      <c r="C6" s="553"/>
      <c r="D6" s="553"/>
      <c r="E6" s="553"/>
      <c r="F6" s="553"/>
      <c r="G6" s="554"/>
      <c r="H6" s="545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1" t="s">
        <v>15</v>
      </c>
      <c r="B7" s="536"/>
      <c r="C7" s="536"/>
      <c r="D7" s="536"/>
      <c r="E7" s="536"/>
      <c r="F7" s="536"/>
      <c r="G7" s="537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0" t="s">
        <v>17</v>
      </c>
      <c r="E8" s="529"/>
      <c r="F8" s="529"/>
      <c r="G8" s="529"/>
      <c r="H8" s="22" t="s">
        <v>12</v>
      </c>
      <c r="I8" s="23"/>
      <c r="J8" s="23"/>
      <c r="K8" s="24"/>
      <c r="L8" s="25">
        <f t="shared" ref="L8:N8" ca="1" si="0">L9+L10</f>
        <v>5616777</v>
      </c>
      <c r="M8" s="25">
        <f t="shared" ca="1" si="0"/>
        <v>1696450</v>
      </c>
      <c r="N8" s="25">
        <f t="shared" ca="1" si="0"/>
        <v>1518901.6099999999</v>
      </c>
      <c r="O8" s="24">
        <f t="shared" ref="O8:O16" ca="1" si="1">IF(L8&gt;0,N8*100/L8,0)</f>
        <v>27.042227419746236</v>
      </c>
      <c r="P8" s="24">
        <f t="shared" ref="P8:P16" ca="1" si="2">IF(M8&gt;0,N8*100/M8,0)</f>
        <v>89.534121842671468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5616777</v>
      </c>
      <c r="M10" s="32">
        <f t="shared" ca="1" si="4"/>
        <v>1696450</v>
      </c>
      <c r="N10" s="32">
        <f t="shared" ca="1" si="4"/>
        <v>1518901.6099999999</v>
      </c>
      <c r="O10" s="31">
        <f t="shared" ca="1" si="1"/>
        <v>27.042227419746236</v>
      </c>
      <c r="P10" s="31">
        <f t="shared" ca="1" si="2"/>
        <v>89.534121842671468</v>
      </c>
    </row>
    <row r="11" spans="1:16" ht="21.75" customHeight="1" x14ac:dyDescent="0.45">
      <c r="A11" s="33"/>
      <c r="B11" s="34"/>
      <c r="C11" s="35" t="s">
        <v>16</v>
      </c>
      <c r="D11" s="534" t="s">
        <v>20</v>
      </c>
      <c r="E11" s="531"/>
      <c r="F11" s="531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5479377</v>
      </c>
      <c r="M12" s="40">
        <f t="shared" ca="1" si="6"/>
        <v>1696450</v>
      </c>
      <c r="N12" s="40">
        <f t="shared" ca="1" si="6"/>
        <v>1381501.6099999999</v>
      </c>
      <c r="O12" s="40">
        <f t="shared" ca="1" si="1"/>
        <v>25.212749734139482</v>
      </c>
      <c r="P12" s="40">
        <f t="shared" ca="1" si="2"/>
        <v>81.434855728138174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1775500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3703877</v>
      </c>
      <c r="M14" s="40">
        <f t="shared" si="8"/>
        <v>0</v>
      </c>
      <c r="N14" s="40">
        <f t="shared" ca="1" si="8"/>
        <v>263320.61</v>
      </c>
      <c r="O14" s="43">
        <f t="shared" ca="1" si="1"/>
        <v>7.1093238247382402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34" t="s">
        <v>23</v>
      </c>
      <c r="E15" s="531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137400</v>
      </c>
      <c r="M16" s="40">
        <f t="shared" si="10"/>
        <v>0</v>
      </c>
      <c r="N16" s="40">
        <f t="shared" ca="1" si="10"/>
        <v>137400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1" t="s">
        <v>24</v>
      </c>
      <c r="B17" s="536"/>
      <c r="C17" s="536"/>
      <c r="D17" s="536"/>
      <c r="E17" s="536"/>
      <c r="F17" s="536"/>
      <c r="G17" s="537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0" t="s">
        <v>17</v>
      </c>
      <c r="E18" s="529"/>
      <c r="F18" s="529"/>
      <c r="G18" s="529"/>
      <c r="H18" s="22" t="s">
        <v>12</v>
      </c>
      <c r="I18" s="23"/>
      <c r="J18" s="23"/>
      <c r="K18" s="24"/>
      <c r="L18" s="25">
        <f t="shared" ref="L18:N18" ca="1" si="11">L19+L20</f>
        <v>3256320</v>
      </c>
      <c r="M18" s="25">
        <f t="shared" ca="1" si="11"/>
        <v>1696450</v>
      </c>
      <c r="N18" s="25">
        <f t="shared" ca="1" si="11"/>
        <v>1255581</v>
      </c>
      <c r="O18" s="24">
        <f t="shared" ref="O18:O20" ca="1" si="12">IF(L18&gt;0,N18*100/L18,0)</f>
        <v>38.558280512971699</v>
      </c>
      <c r="P18" s="24">
        <f t="shared" ref="P18:P26" ca="1" si="13">IF(M18&gt;0,N18*100/M18,0)</f>
        <v>74.012260897757088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3256320</v>
      </c>
      <c r="M20" s="32">
        <f t="shared" ca="1" si="15"/>
        <v>1696450</v>
      </c>
      <c r="N20" s="32">
        <f t="shared" ca="1" si="15"/>
        <v>1255581</v>
      </c>
      <c r="O20" s="31">
        <f t="shared" ca="1" si="12"/>
        <v>38.558280512971699</v>
      </c>
      <c r="P20" s="31">
        <f t="shared" ca="1" si="13"/>
        <v>74.012260897757088</v>
      </c>
    </row>
    <row r="21" spans="1:16" ht="21.75" customHeight="1" x14ac:dyDescent="0.45">
      <c r="A21" s="33"/>
      <c r="B21" s="34"/>
      <c r="C21" s="35" t="s">
        <v>16</v>
      </c>
      <c r="D21" s="534" t="s">
        <v>20</v>
      </c>
      <c r="E21" s="531"/>
      <c r="F21" s="531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3118920</v>
      </c>
      <c r="M22" s="44">
        <f t="shared" ca="1" si="18"/>
        <v>1696450</v>
      </c>
      <c r="N22" s="43">
        <f t="shared" ca="1" si="18"/>
        <v>1118181</v>
      </c>
      <c r="O22" s="43">
        <f t="shared" ca="1" si="17"/>
        <v>35.851544765495746</v>
      </c>
      <c r="P22" s="43">
        <f t="shared" ca="1" si="13"/>
        <v>65.912994783223795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1775500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1343420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34" t="s">
        <v>23</v>
      </c>
      <c r="E25" s="531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137400</v>
      </c>
      <c r="M26" s="52">
        <f t="shared" si="22"/>
        <v>0</v>
      </c>
      <c r="N26" s="52">
        <f t="shared" ca="1" si="22"/>
        <v>137400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1" t="s">
        <v>25</v>
      </c>
      <c r="B27" s="536"/>
      <c r="C27" s="536"/>
      <c r="D27" s="536"/>
      <c r="E27" s="536"/>
      <c r="F27" s="536"/>
      <c r="G27" s="537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0" t="s">
        <v>17</v>
      </c>
      <c r="E28" s="529"/>
      <c r="F28" s="529"/>
      <c r="G28" s="529"/>
      <c r="H28" s="22" t="s">
        <v>12</v>
      </c>
      <c r="I28" s="23"/>
      <c r="J28" s="23"/>
      <c r="K28" s="24"/>
      <c r="L28" s="25">
        <f t="shared" ref="L28:N28" ca="1" si="23">L29+L30</f>
        <v>2360457</v>
      </c>
      <c r="M28" s="25">
        <f t="shared" si="23"/>
        <v>0</v>
      </c>
      <c r="N28" s="25">
        <f t="shared" ca="1" si="23"/>
        <v>263320.61</v>
      </c>
      <c r="O28" s="24">
        <f t="shared" ref="O28:O30" ca="1" si="24">IF(L28&gt;0,N28*100/L28,0)</f>
        <v>11.155492771103223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2360457</v>
      </c>
      <c r="M30" s="32">
        <f t="shared" si="27"/>
        <v>0</v>
      </c>
      <c r="N30" s="32">
        <f t="shared" ca="1" si="27"/>
        <v>263320.61</v>
      </c>
      <c r="O30" s="31">
        <f t="shared" ca="1" si="24"/>
        <v>11.155492771103223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34" t="s">
        <v>20</v>
      </c>
      <c r="E31" s="531"/>
      <c r="F31" s="531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2360457</v>
      </c>
      <c r="M32" s="43">
        <f t="shared" si="30"/>
        <v>0</v>
      </c>
      <c r="N32" s="43">
        <f t="shared" ca="1" si="30"/>
        <v>263320.61</v>
      </c>
      <c r="O32" s="43">
        <f t="shared" ca="1" si="29"/>
        <v>11.155492771103223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2360457</v>
      </c>
      <c r="M34" s="43">
        <f t="shared" si="32"/>
        <v>0</v>
      </c>
      <c r="N34" s="43">
        <f t="shared" ca="1" si="32"/>
        <v>263320.61</v>
      </c>
      <c r="O34" s="43">
        <f t="shared" ca="1" si="29"/>
        <v>11.155492771103223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34" t="s">
        <v>23</v>
      </c>
      <c r="E35" s="531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3256320</v>
      </c>
      <c r="M37" s="57">
        <f t="shared" ca="1" si="33"/>
        <v>1696450</v>
      </c>
      <c r="N37" s="57">
        <f t="shared" ca="1" si="33"/>
        <v>1255581</v>
      </c>
      <c r="O37" s="58">
        <f t="shared" ca="1" si="29"/>
        <v>38.558280512971699</v>
      </c>
      <c r="P37" s="58">
        <f t="shared" ca="1" si="25"/>
        <v>74.012260897757088</v>
      </c>
    </row>
    <row r="38" spans="1:16" ht="21.75" customHeight="1" x14ac:dyDescent="0.45">
      <c r="A38" s="535" t="s">
        <v>27</v>
      </c>
      <c r="B38" s="536"/>
      <c r="C38" s="536"/>
      <c r="D38" s="536"/>
      <c r="E38" s="536"/>
      <c r="F38" s="536"/>
      <c r="G38" s="537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38" t="s">
        <v>28</v>
      </c>
      <c r="C39" s="529"/>
      <c r="D39" s="529"/>
      <c r="E39" s="529"/>
      <c r="F39" s="529"/>
      <c r="G39" s="529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39" t="s">
        <v>17</v>
      </c>
      <c r="E41" s="531"/>
      <c r="F41" s="531"/>
      <c r="G41" s="531"/>
      <c r="H41" s="78" t="s">
        <v>12</v>
      </c>
      <c r="I41" s="79"/>
      <c r="J41" s="79"/>
      <c r="K41" s="80"/>
      <c r="L41" s="81">
        <f t="shared" ref="L41:N41" ca="1" si="34">L42+L43</f>
        <v>676300</v>
      </c>
      <c r="M41" s="81">
        <f t="shared" ca="1" si="34"/>
        <v>338100</v>
      </c>
      <c r="N41" s="81">
        <f t="shared" ca="1" si="34"/>
        <v>254658</v>
      </c>
      <c r="O41" s="80">
        <f t="shared" ref="O41:O43" ca="1" si="35">IF(L41&gt;0,N41*100/L41,0)</f>
        <v>37.65459115777022</v>
      </c>
      <c r="P41" s="80">
        <f t="shared" ref="P41:P43" ca="1" si="36">IF(M41&gt;0,N41*100/M41,0)</f>
        <v>75.320319432120669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676300</v>
      </c>
      <c r="M43" s="81">
        <f t="shared" ca="1" si="38"/>
        <v>338100</v>
      </c>
      <c r="N43" s="81">
        <f t="shared" ca="1" si="38"/>
        <v>254658</v>
      </c>
      <c r="O43" s="80">
        <f t="shared" ca="1" si="35"/>
        <v>37.65459115777022</v>
      </c>
      <c r="P43" s="80">
        <f t="shared" ca="1" si="36"/>
        <v>75.320319432120669</v>
      </c>
    </row>
    <row r="44" spans="1:16" ht="21.75" customHeight="1" x14ac:dyDescent="0.45">
      <c r="A44" s="82"/>
      <c r="B44" s="83"/>
      <c r="C44" s="84" t="s">
        <v>16</v>
      </c>
      <c r="D44" s="530" t="s">
        <v>20</v>
      </c>
      <c r="E44" s="531"/>
      <c r="F44" s="531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676300</v>
      </c>
      <c r="M45" s="93">
        <f ca="1">IFERROR(__xludf.DUMMYFUNCTION("IMPORTRANGE(""https://docs.google.com/spreadsheets/d/1Yj_ptqi66GCucihVvJfMjLAmec39IyEx_6qawtMGysU/edit?usp=sharing"",""สบก!Q45"")"),338100)</f>
        <v>338100</v>
      </c>
      <c r="N45" s="93">
        <f ca="1">IFERROR(__xludf.DUMMYFUNCTION("IMPORTRANGE(""https://docs.google.com/spreadsheets/d/1Yj_ptqi66GCucihVvJfMjLAmec39IyEx_6qawtMGysU/edit?usp=sharing"",""สบก!R45"")"),254658)</f>
        <v>254658</v>
      </c>
      <c r="O45" s="94">
        <f ca="1">IF(L45&gt;0,N45*100/L45,0)</f>
        <v>37.65459115777022</v>
      </c>
      <c r="P45" s="94">
        <f ca="1">IF(M45&gt;0,N45*100/M45,0)</f>
        <v>75.320319432120669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IFERROR(__xludf.DUMMYFUNCTION("IMPORTRANGE(""https://docs.google.com/spreadsheets/d/1Yj_ptqi66GCucihVvJfMjLAmec39IyEx_6qawtMGysU/edit?usp=sharing"",""สบก!M45"")"),676300)</f>
        <v>676300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IFERROR(__xludf.DUMMYFUNCTION("IMPORTRANGE(""https://docs.google.com/spreadsheets/d/1Yj_ptqi66GCucihVvJfMjLAmec39IyEx_6qawtMGysU/edit?usp=sharing"",""สบก!N45"")"),0)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30" t="s">
        <v>23</v>
      </c>
      <c r="E48" s="531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IFERROR(__xludf.DUMMYFUNCTION("IMPORTRANGE(""https://docs.google.com/spreadsheets/d/1Yj_ptqi66GCucihVvJfMjLAmec39IyEx_6qawtMGysU/edit?usp=sharing"",""สบก!O45"")"),0)</f>
        <v>0</v>
      </c>
      <c r="M49" s="103"/>
      <c r="N49" s="93">
        <f ca="1">IFERROR(__xludf.DUMMYFUNCTION("IMPORTRANGE(""https://docs.google.com/spreadsheets/d/1Yj_ptqi66GCucihVvJfMjLAmec39IyEx_6qawtMGysU/edit?usp=sharing"",""สบก!S45"")"),0)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32" t="s">
        <v>32</v>
      </c>
      <c r="C52" s="531"/>
      <c r="D52" s="531"/>
      <c r="E52" s="531"/>
      <c r="F52" s="531"/>
      <c r="G52" s="531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33" t="s">
        <v>17</v>
      </c>
      <c r="E53" s="531"/>
      <c r="F53" s="531"/>
      <c r="G53" s="531"/>
      <c r="H53" s="124" t="s">
        <v>12</v>
      </c>
      <c r="I53" s="125"/>
      <c r="J53" s="125"/>
      <c r="K53" s="126"/>
      <c r="L53" s="127">
        <f t="shared" ref="L53:N53" ca="1" si="39">L54+L55</f>
        <v>470400</v>
      </c>
      <c r="M53" s="127">
        <f t="shared" ca="1" si="39"/>
        <v>244200</v>
      </c>
      <c r="N53" s="127">
        <f t="shared" ca="1" si="39"/>
        <v>223892</v>
      </c>
      <c r="O53" s="126">
        <f t="shared" ref="O53:O55" ca="1" si="40">IF(L53&gt;0,N53*100/L53,0)</f>
        <v>47.596088435374149</v>
      </c>
      <c r="P53" s="126">
        <f t="shared" ref="P53:P55" ca="1" si="41">IF(M53&gt;0,N53*100/M53,0)</f>
        <v>91.68386568386569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470400</v>
      </c>
      <c r="M55" s="127">
        <f t="shared" ca="1" si="43"/>
        <v>244200</v>
      </c>
      <c r="N55" s="127">
        <f t="shared" ca="1" si="43"/>
        <v>223892</v>
      </c>
      <c r="O55" s="126">
        <f t="shared" ca="1" si="40"/>
        <v>47.596088435374149</v>
      </c>
      <c r="P55" s="126">
        <f t="shared" ca="1" si="41"/>
        <v>91.68386568386569</v>
      </c>
    </row>
    <row r="56" spans="1:16" ht="21.75" customHeight="1" x14ac:dyDescent="0.45">
      <c r="A56" s="82"/>
      <c r="B56" s="83"/>
      <c r="C56" s="84" t="s">
        <v>16</v>
      </c>
      <c r="D56" s="530" t="s">
        <v>20</v>
      </c>
      <c r="E56" s="531"/>
      <c r="F56" s="531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470400</v>
      </c>
      <c r="M57" s="93">
        <f ca="1">IFERROR(__xludf.DUMMYFUNCTION("IMPORTRANGE(""https://docs.google.com/spreadsheets/d/1Yj_ptqi66GCucihVvJfMjLAmec39IyEx_6qawtMGysU/edit?usp=sharing"",""สบก!Z45"")"),244200)</f>
        <v>244200</v>
      </c>
      <c r="N57" s="93">
        <f ca="1">IFERROR(__xludf.DUMMYFUNCTION("IMPORTRANGE(""https://docs.google.com/spreadsheets/d/1Yj_ptqi66GCucihVvJfMjLAmec39IyEx_6qawtMGysU/edit?usp=sharing"",""สบก!AA45"")"),223892)</f>
        <v>223892</v>
      </c>
      <c r="O57" s="94">
        <f ca="1">IF(L57&gt;0,N57*100/L57,0)</f>
        <v>47.596088435374149</v>
      </c>
      <c r="P57" s="94">
        <f ca="1">IF(M57&gt;0,N57*100/M57,0)</f>
        <v>91.68386568386569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IFERROR(__xludf.DUMMYFUNCTION("IMPORTRANGE(""https://docs.google.com/spreadsheets/d/1Yj_ptqi66GCucihVvJfMjLAmec39IyEx_6qawtMGysU/edit?usp=sharing"",""สบก!V45"")"),470400)</f>
        <v>470400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IFERROR(__xludf.DUMMYFUNCTION("IMPORTRANGE(""https://docs.google.com/spreadsheets/d/1Yj_ptqi66GCucihVvJfMjLAmec39IyEx_6qawtMGysU/edit?usp=sharing"",""สบก!W45"")"),0)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30" t="s">
        <v>23</v>
      </c>
      <c r="E60" s="531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IFERROR(__xludf.DUMMYFUNCTION("IMPORTRANGE(""https://docs.google.com/spreadsheets/d/1Yj_ptqi66GCucihVvJfMjLAmec39IyEx_6qawtMGysU/edit?usp=sharing"",""สบก!X45"")"),0)</f>
        <v>0</v>
      </c>
      <c r="M61" s="103"/>
      <c r="N61" s="93">
        <f ca="1">IFERROR(__xludf.DUMMYFUNCTION("IMPORTRANGE(""https://docs.google.com/spreadsheets/d/1Yj_ptqi66GCucihVvJfMjLAmec39IyEx_6qawtMGysU/edit?usp=sharing"",""สบก!AB45"")"),0)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IFERROR(__xludf.DUMMYFUNCTION("IMPORTRANGE(""https://docs.google.com/spreadsheets/d/1XL5vhW3sbDhbH9Cz0tuDiY8C3ctxq1tqvaCgkFb8cCA/edit?usp=sharing"",""มหาสารคาม!I9"")"),2)</f>
        <v>2</v>
      </c>
      <c r="J64" s="148">
        <f ca="1">IFERROR(__xludf.DUMMYFUNCTION("IMPORTRANGE(""https://docs.google.com/spreadsheets/d/1XL5vhW3sbDhbH9Cz0tuDiY8C3ctxq1tqvaCgkFb8cCA/edit?usp=sharing"",""มหาสารคาม!J9"")"),2)</f>
        <v>2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IFERROR(__xludf.DUMMYFUNCTION("IMPORTRANGE(""https://docs.google.com/spreadsheets/d/1XL5vhW3sbDhbH9Cz0tuDiY8C3ctxq1tqvaCgkFb8cCA/edit?usp=sharing"",""มหาสารคาม!I10"")"),77)</f>
        <v>77</v>
      </c>
      <c r="J65" s="148">
        <f ca="1">IFERROR(__xludf.DUMMYFUNCTION("IMPORTRANGE(""https://docs.google.com/spreadsheets/d/1XL5vhW3sbDhbH9Cz0tuDiY8C3ctxq1tqvaCgkFb8cCA/edit?usp=sharing"",""มหาสารคาม!J10"")"),77)</f>
        <v>77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28" t="s">
        <v>17</v>
      </c>
      <c r="E66" s="529"/>
      <c r="F66" s="529"/>
      <c r="G66" s="529"/>
      <c r="H66" s="155" t="s">
        <v>12</v>
      </c>
      <c r="I66" s="156"/>
      <c r="J66" s="156"/>
      <c r="K66" s="157"/>
      <c r="L66" s="158">
        <f t="shared" ref="L66:N66" ca="1" si="45">L67+L68</f>
        <v>1064200</v>
      </c>
      <c r="M66" s="158">
        <f t="shared" ca="1" si="45"/>
        <v>582100</v>
      </c>
      <c r="N66" s="158">
        <f t="shared" ca="1" si="45"/>
        <v>353250</v>
      </c>
      <c r="O66" s="157">
        <f t="shared" ref="O66:O68" ca="1" si="46">IF(L66&gt;0,N66*100/L66,0)</f>
        <v>33.193948505919941</v>
      </c>
      <c r="P66" s="157">
        <f t="shared" ref="P66:P68" ca="1" si="47">IF(M66&gt;0,N66*100/M66,0)</f>
        <v>60.685449235526541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1064200</v>
      </c>
      <c r="M68" s="163">
        <f t="shared" ca="1" si="49"/>
        <v>582100</v>
      </c>
      <c r="N68" s="163">
        <f t="shared" ca="1" si="49"/>
        <v>353250</v>
      </c>
      <c r="O68" s="162">
        <f t="shared" ca="1" si="46"/>
        <v>33.193948505919941</v>
      </c>
      <c r="P68" s="162">
        <f t="shared" ca="1" si="47"/>
        <v>60.685449235526541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1019200</v>
      </c>
      <c r="M70" s="176">
        <f ca="1">IFERROR(__xludf.DUMMYFUNCTION("IMPORTRANGE(""https://docs.google.com/spreadsheets/d/1Yj_ptqi66GCucihVvJfMjLAmec39IyEx_6qawtMGysU/edit?usp=sharing"",""สบก!AI45"")"),582100)</f>
        <v>582100</v>
      </c>
      <c r="N70" s="177">
        <f ca="1">IFERROR(__xludf.DUMMYFUNCTION("IMPORTRANGE(""https://docs.google.com/spreadsheets/d/1Yj_ptqi66GCucihVvJfMjLAmec39IyEx_6qawtMGysU/edit?usp=sharing"",""สบก!AJ45"")"),308250)</f>
        <v>308250</v>
      </c>
      <c r="O70" s="178">
        <f ca="1">IF(L70&gt;0,N70*100/L70,0)</f>
        <v>30.244309262166404</v>
      </c>
      <c r="P70" s="178">
        <f ca="1">IF(M70&gt;0,N70*100/M70,0)</f>
        <v>52.95481875966329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IFERROR(__xludf.DUMMYFUNCTION("IMPORTRANGE(""https://docs.google.com/spreadsheets/d/1Yj_ptqi66GCucihVvJfMjLAmec39IyEx_6qawtMGysU/edit?usp=sharing"",""สบก!AE45"")"),322800)</f>
        <v>322800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IFERROR(__xludf.DUMMYFUNCTION("IMPORTRANGE(""https://docs.google.com/spreadsheets/d/1Yj_ptqi66GCucihVvJfMjLAmec39IyEx_6qawtMGysU/edit?usp=sharing"",""สบก!AF45"")"),696400)</f>
        <v>696400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30" t="s">
        <v>23</v>
      </c>
      <c r="E73" s="531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IFERROR(__xludf.DUMMYFUNCTION("IMPORTRANGE(""https://docs.google.com/spreadsheets/d/1Yj_ptqi66GCucihVvJfMjLAmec39IyEx_6qawtMGysU/edit?usp=sharing"",""สบก!AG45"")"),45000)</f>
        <v>45000</v>
      </c>
      <c r="M74" s="103"/>
      <c r="N74" s="93">
        <f ca="1">IFERROR(__xludf.DUMMYFUNCTION("IMPORTRANGE(""https://docs.google.com/spreadsheets/d/1Yj_ptqi66GCucihVvJfMjLAmec39IyEx_6qawtMGysU/edit?usp=sharing"",""สบก!AK45"")"),45000)</f>
        <v>45000</v>
      </c>
      <c r="O74" s="103">
        <f ca="1">IF(L74&gt;0,N74*100/L74,0)</f>
        <v>100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IFERROR(__xludf.DUMMYFUNCTION("IMPORTRANGE(""https://docs.google.com/spreadsheets/d/1XL5vhW3sbDhbH9Cz0tuDiY8C3ctxq1tqvaCgkFb8cCA/edit?usp=sharing"",""มหาสารคาม!J16"")"),0)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IFERROR(__xludf.DUMMYFUNCTION("IMPORTRANGE(""https://docs.google.com/spreadsheets/d/1XL5vhW3sbDhbH9Cz0tuDiY8C3ctxq1tqvaCgkFb8cCA/edit?usp=sharing"",""มหาสารคาม!J17"")"),1)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IFERROR(__xludf.DUMMYFUNCTION("IMPORTRANGE(""https://docs.google.com/spreadsheets/d/1XL5vhW3sbDhbH9Cz0tuDiY8C3ctxq1tqvaCgkFb8cCA/edit?usp=sharing"",""มหาสารคาม!J18"")"),1)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IFERROR(__xludf.DUMMYFUNCTION("IMPORTRANGE(""https://docs.google.com/spreadsheets/d/1XL5vhW3sbDhbH9Cz0tuDiY8C3ctxq1tqvaCgkFb8cCA/edit?usp=sharing"",""มหาสารคาม!J19"")"),1)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IFERROR(__xludf.DUMMYFUNCTION("IMPORTRANGE(""https://docs.google.com/spreadsheets/d/1XL5vhW3sbDhbH9Cz0tuDiY8C3ctxq1tqvaCgkFb8cCA/edit?usp=sharing"",""มหาสารคาม!I20"")"),2)</f>
        <v>2</v>
      </c>
      <c r="J80" s="210">
        <f ca="1">IFERROR(__xludf.DUMMYFUNCTION("IMPORTRANGE(""https://docs.google.com/spreadsheets/d/1XL5vhW3sbDhbH9Cz0tuDiY8C3ctxq1tqvaCgkFb8cCA/edit?usp=sharing"",""มหาสารคาม!J20"")"),2)</f>
        <v>2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IFERROR(__xludf.DUMMYFUNCTION("IMPORTRANGE(""https://docs.google.com/spreadsheets/d/1XL5vhW3sbDhbH9Cz0tuDiY8C3ctxq1tqvaCgkFb8cCA/edit?usp=sharing"",""มหาสารคาม!I21"")"),77)</f>
        <v>77</v>
      </c>
      <c r="J81" s="210">
        <f ca="1">IFERROR(__xludf.DUMMYFUNCTION("IMPORTRANGE(""https://docs.google.com/spreadsheets/d/1XL5vhW3sbDhbH9Cz0tuDiY8C3ctxq1tqvaCgkFb8cCA/edit?usp=sharing"",""มหาสารคาม!J21"")"),77)</f>
        <v>77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IFERROR(__xludf.DUMMYFUNCTION("IMPORTRANGE(""https://docs.google.com/spreadsheets/d/1XL5vhW3sbDhbH9Cz0tuDiY8C3ctxq1tqvaCgkFb8cCA/edit?usp=sharing"",""มหาสารคาม!I22"")"),1)</f>
        <v>1</v>
      </c>
      <c r="J82" s="213">
        <f ca="1">IFERROR(__xludf.DUMMYFUNCTION("IMPORTRANGE(""https://docs.google.com/spreadsheets/d/1XL5vhW3sbDhbH9Cz0tuDiY8C3ctxq1tqvaCgkFb8cCA/edit?usp=sharing"",""มหาสารคาม!J22"")"),1)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IFERROR(__xludf.DUMMYFUNCTION("IMPORTRANGE(""https://docs.google.com/spreadsheets/d/1XL5vhW3sbDhbH9Cz0tuDiY8C3ctxq1tqvaCgkFb8cCA/edit?usp=sharing"",""มหาสารคาม!I23"")"),37)</f>
        <v>37</v>
      </c>
      <c r="J83" s="213">
        <f ca="1">IFERROR(__xludf.DUMMYFUNCTION("IMPORTRANGE(""https://docs.google.com/spreadsheets/d/1XL5vhW3sbDhbH9Cz0tuDiY8C3ctxq1tqvaCgkFb8cCA/edit?usp=sharing"",""มหาสารคาม!J23"")"),37)</f>
        <v>37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IFERROR(__xludf.DUMMYFUNCTION("IMPORTRANGE(""https://docs.google.com/spreadsheets/d/1XL5vhW3sbDhbH9Cz0tuDiY8C3ctxq1tqvaCgkFb8cCA/edit?usp=sharing"",""มหาสารคาม!I24"")"),1)</f>
        <v>1</v>
      </c>
      <c r="J84" s="198">
        <f ca="1">IFERROR(__xludf.DUMMYFUNCTION("IMPORTRANGE(""https://docs.google.com/spreadsheets/d/1XL5vhW3sbDhbH9Cz0tuDiY8C3ctxq1tqvaCgkFb8cCA/edit?usp=sharing"",""มหาสารคาม!J24"")"),1)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IFERROR(__xludf.DUMMYFUNCTION("IMPORTRANGE(""https://docs.google.com/spreadsheets/d/1XL5vhW3sbDhbH9Cz0tuDiY8C3ctxq1tqvaCgkFb8cCA/edit?usp=sharing"",""มหาสารคาม!I25"")"),40)</f>
        <v>40</v>
      </c>
      <c r="J85" s="198">
        <f ca="1">IFERROR(__xludf.DUMMYFUNCTION("IMPORTRANGE(""https://docs.google.com/spreadsheets/d/1XL5vhW3sbDhbH9Cz0tuDiY8C3ctxq1tqvaCgkFb8cCA/edit?usp=sharing"",""มหาสารคาม!J25"")"),40)</f>
        <v>40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IFERROR(__xludf.DUMMYFUNCTION("IMPORTRANGE(""https://docs.google.com/spreadsheets/d/1XL5vhW3sbDhbH9Cz0tuDiY8C3ctxq1tqvaCgkFb8cCA/edit?usp=sharing"",""มหาสารคาม!I26"")"),0)</f>
        <v>0</v>
      </c>
      <c r="J86" s="213">
        <f ca="1">IFERROR(__xludf.DUMMYFUNCTION("IMPORTRANGE(""https://docs.google.com/spreadsheets/d/1XL5vhW3sbDhbH9Cz0tuDiY8C3ctxq1tqvaCgkFb8cCA/edit?usp=sharing"",""มหาสารคาม!J26"")"),0)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IFERROR(__xludf.DUMMYFUNCTION("IMPORTRANGE(""https://docs.google.com/spreadsheets/d/1XL5vhW3sbDhbH9Cz0tuDiY8C3ctxq1tqvaCgkFb8cCA/edit?usp=sharing"",""มหาสารคาม!I27"")"),0)</f>
        <v>0</v>
      </c>
      <c r="J87" s="213">
        <f ca="1">IFERROR(__xludf.DUMMYFUNCTION("IMPORTRANGE(""https://docs.google.com/spreadsheets/d/1XL5vhW3sbDhbH9Cz0tuDiY8C3ctxq1tqvaCgkFb8cCA/edit?usp=sharing"",""มหาสารคาม!J27"")"),0)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IFERROR(__xludf.DUMMYFUNCTION("IMPORTRANGE(""https://docs.google.com/spreadsheets/d/1XL5vhW3sbDhbH9Cz0tuDiY8C3ctxq1tqvaCgkFb8cCA/edit?usp=sharing"",""มหาสารคาม!I28"")"),37)</f>
        <v>37</v>
      </c>
      <c r="J88" s="213">
        <f ca="1">IFERROR(__xludf.DUMMYFUNCTION("IMPORTRANGE(""https://docs.google.com/spreadsheets/d/1XL5vhW3sbDhbH9Cz0tuDiY8C3ctxq1tqvaCgkFb8cCA/edit?usp=sharing"",""มหาสารคาม!J28"")"),0)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IFERROR(__xludf.DUMMYFUNCTION("IMPORTRANGE(""https://docs.google.com/spreadsheets/d/1XL5vhW3sbDhbH9Cz0tuDiY8C3ctxq1tqvaCgkFb8cCA/edit?usp=sharing"",""มหาสารคาม!J29"")"),0)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IFERROR(__xludf.DUMMYFUNCTION("IMPORTRANGE(""https://docs.google.com/spreadsheets/d/1XL5vhW3sbDhbH9Cz0tuDiY8C3ctxq1tqvaCgkFb8cCA/edit?usp=sharing"",""มหาสารคาม!J30"")"),0)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IFERROR(__xludf.DUMMYFUNCTION("IMPORTRANGE(""https://docs.google.com/spreadsheets/d/1XL5vhW3sbDhbH9Cz0tuDiY8C3ctxq1tqvaCgkFb8cCA/edit?usp=sharing"",""มหาสารคาม!I32"")"),4)</f>
        <v>4</v>
      </c>
      <c r="J92" s="148">
        <f ca="1">IFERROR(__xludf.DUMMYFUNCTION("IMPORTRANGE(""https://docs.google.com/spreadsheets/d/1XL5vhW3sbDhbH9Cz0tuDiY8C3ctxq1tqvaCgkFb8cCA/edit?usp=sharing"",""มหาสารคาม!J32"")"),0)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IFERROR(__xludf.DUMMYFUNCTION("IMPORTRANGE(""https://docs.google.com/spreadsheets/d/1XL5vhW3sbDhbH9Cz0tuDiY8C3ctxq1tqvaCgkFb8cCA/edit?usp=sharing"",""มหาสารคาม!I33"")"),1)</f>
        <v>1</v>
      </c>
      <c r="J93" s="148">
        <f ca="1">IFERROR(__xludf.DUMMYFUNCTION("IMPORTRANGE(""https://docs.google.com/spreadsheets/d/1XL5vhW3sbDhbH9Cz0tuDiY8C3ctxq1tqvaCgkFb8cCA/edit?usp=sharing"",""มหาสารคาม!J33"")"),1)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28" t="s">
        <v>17</v>
      </c>
      <c r="E94" s="529"/>
      <c r="F94" s="529"/>
      <c r="G94" s="529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130120</v>
      </c>
      <c r="O94" s="157">
        <f t="shared" ref="O94:O96" ca="1" si="53">IF(L94&gt;0,N94*100/L94,0)</f>
        <v>60.662004662004662</v>
      </c>
      <c r="P94" s="157">
        <f t="shared" ref="P94:P96" ca="1" si="54">IF(M94&gt;0,N94*100/M94,0)</f>
        <v>189.32052960861341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130120</v>
      </c>
      <c r="O96" s="162">
        <f t="shared" ca="1" si="53"/>
        <v>60.662004662004662</v>
      </c>
      <c r="P96" s="162">
        <f t="shared" ca="1" si="54"/>
        <v>189.32052960861341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IFERROR(__xludf.DUMMYFUNCTION("IMPORTRANGE(""https://docs.google.com/spreadsheets/d/1Yj_ptqi66GCucihVvJfMjLAmec39IyEx_6qawtMGysU/edit?usp=sharing"",""สบก!AR45"")"),68730)</f>
        <v>68730</v>
      </c>
      <c r="N98" s="177">
        <f ca="1">IFERROR(__xludf.DUMMYFUNCTION("IMPORTRANGE(""https://docs.google.com/spreadsheets/d/1Yj_ptqi66GCucihVvJfMjLAmec39IyEx_6qawtMGysU/edit?usp=sharing"",""สบก!AS45"")"),37720)</f>
        <v>37720</v>
      </c>
      <c r="O98" s="178">
        <f ca="1">IF(L98&gt;0,N98*100/L98,0)</f>
        <v>30.892710892710891</v>
      </c>
      <c r="P98" s="178">
        <f ca="1">IF(M98&gt;0,N98*100/M98,0)</f>
        <v>54.881420049468936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IFERROR(__xludf.DUMMYFUNCTION("IMPORTRANGE(""https://docs.google.com/spreadsheets/d/1Yj_ptqi66GCucihVvJfMjLAmec39IyEx_6qawtMGysU/edit?usp=sharing"",""สบก!AN45"")"),0)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IFERROR(__xludf.DUMMYFUNCTION("IMPORTRANGE(""https://docs.google.com/spreadsheets/d/1Yj_ptqi66GCucihVvJfMjLAmec39IyEx_6qawtMGysU/edit?usp=sharing"",""สบก!AO45"")"),122100)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30" t="s">
        <v>23</v>
      </c>
      <c r="E101" s="531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IFERROR(__xludf.DUMMYFUNCTION("IMPORTRANGE(""https://docs.google.com/spreadsheets/d/1Yj_ptqi66GCucihVvJfMjLAmec39IyEx_6qawtMGysU/edit?usp=sharing"",""สบก!AP45"")"),92400)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IFERROR(__xludf.DUMMYFUNCTION("IMPORTRANGE(""https://docs.google.com/spreadsheets/d/1Yj_ptqi66GCucihVvJfMjLAmec39IyEx_6qawtMGysU/edit?usp=sharing"",""สบก!AT45"")"),92400)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IFERROR(__xludf.DUMMYFUNCTION("IMPORTRANGE(""https://docs.google.com/spreadsheets/d/1XL5vhW3sbDhbH9Cz0tuDiY8C3ctxq1tqvaCgkFb8cCA/edit?usp=sharing"",""มหาสารคาม!J39"")"),0)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IFERROR(__xludf.DUMMYFUNCTION("IMPORTRANGE(""https://docs.google.com/spreadsheets/d/1XL5vhW3sbDhbH9Cz0tuDiY8C3ctxq1tqvaCgkFb8cCA/edit?usp=sharing"",""มหาสารคาม!J40"")"),1)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IFERROR(__xludf.DUMMYFUNCTION("IMPORTRANGE(""https://docs.google.com/spreadsheets/d/1XL5vhW3sbDhbH9Cz0tuDiY8C3ctxq1tqvaCgkFb8cCA/edit?usp=sharing"",""มหาสารคาม!J41"")"),1)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IFERROR(__xludf.DUMMYFUNCTION("IMPORTRANGE(""https://docs.google.com/spreadsheets/d/1XL5vhW3sbDhbH9Cz0tuDiY8C3ctxq1tqvaCgkFb8cCA/edit?usp=sharing"",""มหาสารคาม!J42"")"),1)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IFERROR(__xludf.DUMMYFUNCTION("IMPORTRANGE(""https://docs.google.com/spreadsheets/d/1XL5vhW3sbDhbH9Cz0tuDiY8C3ctxq1tqvaCgkFb8cCA/edit?usp=sharing"",""มหาสารคาม!I43"")"),1)</f>
        <v>1</v>
      </c>
      <c r="J108" s="213">
        <f ca="1">IFERROR(__xludf.DUMMYFUNCTION("IMPORTRANGE(""https://docs.google.com/spreadsheets/d/1XL5vhW3sbDhbH9Cz0tuDiY8C3ctxq1tqvaCgkFb8cCA/edit?usp=sharing"",""มหาสารคาม!J43"")"),1)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IFERROR(__xludf.DUMMYFUNCTION("IMPORTRANGE(""https://docs.google.com/spreadsheets/d/1XL5vhW3sbDhbH9Cz0tuDiY8C3ctxq1tqvaCgkFb8cCA/edit?usp=sharing"",""มหาสารคาม!I44"")"),4)</f>
        <v>4</v>
      </c>
      <c r="J109" s="213">
        <f ca="1">IFERROR(__xludf.DUMMYFUNCTION("IMPORTRANGE(""https://docs.google.com/spreadsheets/d/1XL5vhW3sbDhbH9Cz0tuDiY8C3ctxq1tqvaCgkFb8cCA/edit?usp=sharing"",""มหาสารคาม!J44"")"),0)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IFERROR(__xludf.DUMMYFUNCTION("IMPORTRANGE(""https://docs.google.com/spreadsheets/d/1XL5vhW3sbDhbH9Cz0tuDiY8C3ctxq1tqvaCgkFb8cCA/edit?usp=sharing"",""มหาสารคาม!I45"")"),4)</f>
        <v>4</v>
      </c>
      <c r="J110" s="213">
        <f ca="1">IFERROR(__xludf.DUMMYFUNCTION("IMPORTRANGE(""https://docs.google.com/spreadsheets/d/1XL5vhW3sbDhbH9Cz0tuDiY8C3ctxq1tqvaCgkFb8cCA/edit?usp=sharing"",""มหาสารคาม!J45"")"),4)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IFERROR(__xludf.DUMMYFUNCTION("IMPORTRANGE(""https://docs.google.com/spreadsheets/d/1XL5vhW3sbDhbH9Cz0tuDiY8C3ctxq1tqvaCgkFb8cCA/edit?usp=sharing"",""มหาสารคาม!I46"")"),4)</f>
        <v>4</v>
      </c>
      <c r="J111" s="213">
        <f ca="1">IFERROR(__xludf.DUMMYFUNCTION("IMPORTRANGE(""https://docs.google.com/spreadsheets/d/1XL5vhW3sbDhbH9Cz0tuDiY8C3ctxq1tqvaCgkFb8cCA/edit?usp=sharing"",""มหาสารคาม!J46"")"),4)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IFERROR(__xludf.DUMMYFUNCTION("IMPORTRANGE(""https://docs.google.com/spreadsheets/d/1XL5vhW3sbDhbH9Cz0tuDiY8C3ctxq1tqvaCgkFb8cCA/edit?usp=sharing"",""มหาสารคาม!I47"")"),4)</f>
        <v>4</v>
      </c>
      <c r="J112" s="213">
        <f ca="1">IFERROR(__xludf.DUMMYFUNCTION("IMPORTRANGE(""https://docs.google.com/spreadsheets/d/1XL5vhW3sbDhbH9Cz0tuDiY8C3ctxq1tqvaCgkFb8cCA/edit?usp=sharing"",""มหาสารคาม!J47"")"),0)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IFERROR(__xludf.DUMMYFUNCTION("IMPORTRANGE(""https://docs.google.com/spreadsheets/d/1XL5vhW3sbDhbH9Cz0tuDiY8C3ctxq1tqvaCgkFb8cCA/edit?usp=sharing"",""มหาสารคาม!I48"")"),1)</f>
        <v>1</v>
      </c>
      <c r="J113" s="213">
        <f ca="1">IFERROR(__xludf.DUMMYFUNCTION("IMPORTRANGE(""https://docs.google.com/spreadsheets/d/1XL5vhW3sbDhbH9Cz0tuDiY8C3ctxq1tqvaCgkFb8cCA/edit?usp=sharing"",""มหาสารคาม!J48"")"),1)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IFERROR(__xludf.DUMMYFUNCTION("IMPORTRANGE(""https://docs.google.com/spreadsheets/d/1XL5vhW3sbDhbH9Cz0tuDiY8C3ctxq1tqvaCgkFb8cCA/edit?usp=sharing"",""มหาสารคาม!J49"")"),0)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IFERROR(__xludf.DUMMYFUNCTION("IMPORTRANGE(""https://docs.google.com/spreadsheets/d/1XL5vhW3sbDhbH9Cz0tuDiY8C3ctxq1tqvaCgkFb8cCA/edit?usp=sharing"",""มหาสารคาม!J50"")"),0)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IFERROR(__xludf.DUMMYFUNCTION("IMPORTRANGE(""https://docs.google.com/spreadsheets/d/1XL5vhW3sbDhbH9Cz0tuDiY8C3ctxq1tqvaCgkFb8cCA/edit?usp=sharing"",""มหาสารคาม!I52"")"),0)</f>
        <v>0</v>
      </c>
      <c r="J117" s="148">
        <f ca="1">IFERROR(__xludf.DUMMYFUNCTION("IMPORTRANGE(""https://docs.google.com/spreadsheets/d/1XL5vhW3sbDhbH9Cz0tuDiY8C3ctxq1tqvaCgkFb8cCA/edit?usp=sharing"",""มหาสารคาม!J52"")"),0)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28" t="s">
        <v>17</v>
      </c>
      <c r="E118" s="529"/>
      <c r="F118" s="529"/>
      <c r="G118" s="529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IFERROR(__xludf.DUMMYFUNCTION("IMPORTRANGE(""https://docs.google.com/spreadsheets/d/1Yj_ptqi66GCucihVvJfMjLAmec39IyEx_6qawtMGysU/edit?usp=sharing"",""สบก!BA45"")"),0)</f>
        <v>0</v>
      </c>
      <c r="N122" s="177">
        <f ca="1">IFERROR(__xludf.DUMMYFUNCTION("IMPORTRANGE(""https://docs.google.com/spreadsheets/d/1Yj_ptqi66GCucihVvJfMjLAmec39IyEx_6qawtMGysU/edit?usp=sharing"",""สบก!BB45"")"),0)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IFERROR(__xludf.DUMMYFUNCTION("IMPORTRANGE(""https://docs.google.com/spreadsheets/d/1Yj_ptqi66GCucihVvJfMjLAmec39IyEx_6qawtMGysU/edit?usp=sharing"",""สบก!AW45"")"),0)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IFERROR(__xludf.DUMMYFUNCTION("IMPORTRANGE(""https://docs.google.com/spreadsheets/d/1Yj_ptqi66GCucihVvJfMjLAmec39IyEx_6qawtMGysU/edit?usp=sharing"",""สบก!AX45"")"),0)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30" t="s">
        <v>23</v>
      </c>
      <c r="E125" s="531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IFERROR(__xludf.DUMMYFUNCTION("IMPORTRANGE(""https://docs.google.com/spreadsheets/d/1Yj_ptqi66GCucihVvJfMjLAmec39IyEx_6qawtMGysU/edit?usp=sharing"",""สบก!AY45"")"),0)</f>
        <v>0</v>
      </c>
      <c r="M126" s="103"/>
      <c r="N126" s="93">
        <f ca="1">IFERROR(__xludf.DUMMYFUNCTION("IMPORTRANGE(""https://docs.google.com/spreadsheets/d/1Yj_ptqi66GCucihVvJfMjLAmec39IyEx_6qawtMGysU/edit?usp=sharing"",""สบก!BC45"")"),0)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IFERROR(__xludf.DUMMYFUNCTION("IMPORTRANGE(""https://docs.google.com/spreadsheets/d/1XL5vhW3sbDhbH9Cz0tuDiY8C3ctxq1tqvaCgkFb8cCA/edit?usp=sharing"",""มหาสารคาม!J58"")"),0)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IFERROR(__xludf.DUMMYFUNCTION("IMPORTRANGE(""https://docs.google.com/spreadsheets/d/1XL5vhW3sbDhbH9Cz0tuDiY8C3ctxq1tqvaCgkFb8cCA/edit?usp=sharing"",""มหาสารคาม!J59"")"),0)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IFERROR(__xludf.DUMMYFUNCTION("IMPORTRANGE(""https://docs.google.com/spreadsheets/d/1XL5vhW3sbDhbH9Cz0tuDiY8C3ctxq1tqvaCgkFb8cCA/edit?usp=sharing"",""มหาสารคาม!J60"")"),0)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IFERROR(__xludf.DUMMYFUNCTION("IMPORTRANGE(""https://docs.google.com/spreadsheets/d/1XL5vhW3sbDhbH9Cz0tuDiY8C3ctxq1tqvaCgkFb8cCA/edit?usp=sharing"",""มหาสารคาม!J61"")"),0)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IFERROR(__xludf.DUMMYFUNCTION("IMPORTRANGE(""https://docs.google.com/spreadsheets/d/1XL5vhW3sbDhbH9Cz0tuDiY8C3ctxq1tqvaCgkFb8cCA/edit?usp=sharing"",""มหาสารคาม!I62"")"),0)</f>
        <v>0</v>
      </c>
      <c r="J132" s="213">
        <f ca="1">IFERROR(__xludf.DUMMYFUNCTION("IMPORTRANGE(""https://docs.google.com/spreadsheets/d/1XL5vhW3sbDhbH9Cz0tuDiY8C3ctxq1tqvaCgkFb8cCA/edit?usp=sharing"",""มหาสารคาม!J62"")"),0)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IFERROR(__xludf.DUMMYFUNCTION("IMPORTRANGE(""https://docs.google.com/spreadsheets/d/1XL5vhW3sbDhbH9Cz0tuDiY8C3ctxq1tqvaCgkFb8cCA/edit?usp=sharing"",""มหาสารคาม!I63"")"),0)</f>
        <v>0</v>
      </c>
      <c r="J133" s="213">
        <f ca="1">IFERROR(__xludf.DUMMYFUNCTION("IMPORTRANGE(""https://docs.google.com/spreadsheets/d/1XL5vhW3sbDhbH9Cz0tuDiY8C3ctxq1tqvaCgkFb8cCA/edit?usp=sharing"",""มหาสารคาม!J63"")"),0)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IFERROR(__xludf.DUMMYFUNCTION("IMPORTRANGE(""https://docs.google.com/spreadsheets/d/1XL5vhW3sbDhbH9Cz0tuDiY8C3ctxq1tqvaCgkFb8cCA/edit?usp=sharing"",""มหาสารคาม!J64"")"),0)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IFERROR(__xludf.DUMMYFUNCTION("IMPORTRANGE(""https://docs.google.com/spreadsheets/d/1XL5vhW3sbDhbH9Cz0tuDiY8C3ctxq1tqvaCgkFb8cCA/edit?usp=sharing"",""มหาสารคาม!J65"")"),0)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IFERROR(__xludf.DUMMYFUNCTION("IMPORTRANGE(""https://docs.google.com/spreadsheets/d/1XL5vhW3sbDhbH9Cz0tuDiY8C3ctxq1tqvaCgkFb8cCA/edit?usp=sharing"",""มหาสารคาม!I68"")"),0)</f>
        <v>0</v>
      </c>
      <c r="J138" s="276">
        <f ca="1">IFERROR(__xludf.DUMMYFUNCTION("IMPORTRANGE(""https://docs.google.com/spreadsheets/d/1XL5vhW3sbDhbH9Cz0tuDiY8C3ctxq1tqvaCgkFb8cCA/edit?usp=sharing"",""มหาสารคาม!J68"")"),0)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28" t="s">
        <v>17</v>
      </c>
      <c r="E140" s="529"/>
      <c r="F140" s="529"/>
      <c r="G140" s="529"/>
      <c r="H140" s="155" t="s">
        <v>12</v>
      </c>
      <c r="I140" s="170"/>
      <c r="J140" s="170"/>
      <c r="K140" s="171"/>
      <c r="L140" s="158">
        <f t="shared" ref="L140:N140" ca="1" si="64">L141+L142</f>
        <v>97500</v>
      </c>
      <c r="M140" s="158">
        <f t="shared" ca="1" si="64"/>
        <v>59750</v>
      </c>
      <c r="N140" s="158">
        <f t="shared" ca="1" si="64"/>
        <v>0</v>
      </c>
      <c r="O140" s="157">
        <f t="shared" ref="O140:O142" ca="1" si="65">IF(L140&gt;0,N140*100/L140,0)</f>
        <v>0</v>
      </c>
      <c r="P140" s="157">
        <f t="shared" ref="P140:P142" ca="1" si="66">IF(M140&gt;0,N140*100/M140,0)</f>
        <v>0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97500</v>
      </c>
      <c r="M142" s="163">
        <f t="shared" ca="1" si="68"/>
        <v>59750</v>
      </c>
      <c r="N142" s="163">
        <f t="shared" ca="1" si="68"/>
        <v>0</v>
      </c>
      <c r="O142" s="162">
        <f t="shared" ca="1" si="65"/>
        <v>0</v>
      </c>
      <c r="P142" s="162">
        <f t="shared" ca="1" si="66"/>
        <v>0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97500</v>
      </c>
      <c r="M144" s="176">
        <f ca="1">IFERROR(__xludf.DUMMYFUNCTION("IMPORTRANGE(""https://docs.google.com/spreadsheets/d/1Yj_ptqi66GCucihVvJfMjLAmec39IyEx_6qawtMGysU/edit?usp=sharing"",""สบก!BJ45"")"),59750)</f>
        <v>59750</v>
      </c>
      <c r="N144" s="177">
        <f ca="1">IFERROR(__xludf.DUMMYFUNCTION("IMPORTRANGE(""https://docs.google.com/spreadsheets/d/1Yj_ptqi66GCucihVvJfMjLAmec39IyEx_6qawtMGysU/edit?usp=sharing"",""สบก!BK45"")"),0)</f>
        <v>0</v>
      </c>
      <c r="O144" s="178">
        <f ca="1">IF(L144&gt;0,N144*100/L144,0)</f>
        <v>0</v>
      </c>
      <c r="P144" s="178">
        <f ca="1">IF(M144&gt;0,N144*100/M144,0)</f>
        <v>0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IFERROR(__xludf.DUMMYFUNCTION("IMPORTRANGE(""https://docs.google.com/spreadsheets/d/1Yj_ptqi66GCucihVvJfMjLAmec39IyEx_6qawtMGysU/edit?usp=sharing"",""สบก!BF45"")"),0)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IFERROR(__xludf.DUMMYFUNCTION("IMPORTRANGE(""https://docs.google.com/spreadsheets/d/1Yj_ptqi66GCucihVvJfMjLAmec39IyEx_6qawtMGysU/edit?usp=sharing"",""สบก!BG45"")"),97500)</f>
        <v>97500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30" t="s">
        <v>23</v>
      </c>
      <c r="E147" s="531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IFERROR(__xludf.DUMMYFUNCTION("IMPORTRANGE(""https://docs.google.com/spreadsheets/d/1Yj_ptqi66GCucihVvJfMjLAmec39IyEx_6qawtMGysU/edit?usp=sharing"",""สบก!BH45"")"),0)</f>
        <v>0</v>
      </c>
      <c r="M148" s="103"/>
      <c r="N148" s="93">
        <f ca="1">IFERROR(__xludf.DUMMYFUNCTION("IMPORTRANGE(""https://docs.google.com/spreadsheets/d/1Yj_ptqi66GCucihVvJfMjLAmec39IyEx_6qawtMGysU/edit?usp=sharing"",""สบก!BL45"")"),0)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IFERROR(__xludf.DUMMYFUNCTION("IMPORTRANGE(""https://docs.google.com/spreadsheets/d/1XL5vhW3sbDhbH9Cz0tuDiY8C3ctxq1tqvaCgkFb8cCA/edit?usp=sharing"",""มหาสารคาม!I74"")"),4)</f>
        <v>4</v>
      </c>
      <c r="J149" s="284">
        <f ca="1">IFERROR(__xludf.DUMMYFUNCTION("IMPORTRANGE(""https://docs.google.com/spreadsheets/d/1XL5vhW3sbDhbH9Cz0tuDiY8C3ctxq1tqvaCgkFb8cCA/edit?usp=sharing"",""มหาสารคาม!J74"")"),1)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IFERROR(__xludf.DUMMYFUNCTION("IMPORTRANGE(""https://docs.google.com/spreadsheets/d/1XL5vhW3sbDhbH9Cz0tuDiY8C3ctxq1tqvaCgkFb8cCA/edit?usp=sharing"",""มหาสารคาม!J79"")"),0)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IFERROR(__xludf.DUMMYFUNCTION("IMPORTRANGE(""https://docs.google.com/spreadsheets/d/1XL5vhW3sbDhbH9Cz0tuDiY8C3ctxq1tqvaCgkFb8cCA/edit?usp=sharing"",""มหาสารคาม!J80"")"),1)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IFERROR(__xludf.DUMMYFUNCTION("IMPORTRANGE(""https://docs.google.com/spreadsheets/d/1XL5vhW3sbDhbH9Cz0tuDiY8C3ctxq1tqvaCgkFb8cCA/edit?usp=sharing"",""มหาสารคาม!J81"")"),1)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IFERROR(__xludf.DUMMYFUNCTION("IMPORTRANGE(""https://docs.google.com/spreadsheets/d/1XL5vhW3sbDhbH9Cz0tuDiY8C3ctxq1tqvaCgkFb8cCA/edit?usp=sharing"",""มหาสารคาม!J82"")"),1)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IFERROR(__xludf.DUMMYFUNCTION("IMPORTRANGE(""https://docs.google.com/spreadsheets/d/1XL5vhW3sbDhbH9Cz0tuDiY8C3ctxq1tqvaCgkFb8cCA/edit?usp=sharing"",""มหาสารคาม!I83"")"),4)</f>
        <v>4</v>
      </c>
      <c r="J158" s="198">
        <f ca="1">IFERROR(__xludf.DUMMYFUNCTION("IMPORTRANGE(""https://docs.google.com/spreadsheets/d/1XL5vhW3sbDhbH9Cz0tuDiY8C3ctxq1tqvaCgkFb8cCA/edit?usp=sharing"",""มหาสารคาม!J83"")"),1)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IFERROR(__xludf.DUMMYFUNCTION("IMPORTRANGE(""https://docs.google.com/spreadsheets/d/1XL5vhW3sbDhbH9Cz0tuDiY8C3ctxq1tqvaCgkFb8cCA/edit?usp=sharing"",""มหาสารคาม!J84"")"),2)</f>
        <v>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IFERROR(__xludf.DUMMYFUNCTION("IMPORTRANGE(""https://docs.google.com/spreadsheets/d/1XL5vhW3sbDhbH9Cz0tuDiY8C3ctxq1tqvaCgkFb8cCA/edit?usp=sharing"",""มหาสารคาม!J85"")"),2)</f>
        <v>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IFERROR(__xludf.DUMMYFUNCTION("IMPORTRANGE(""https://docs.google.com/spreadsheets/d/1XL5vhW3sbDhbH9Cz0tuDiY8C3ctxq1tqvaCgkFb8cCA/edit?usp=sharing"",""มหาสารคาม!J86"")"),0)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IFERROR(__xludf.DUMMYFUNCTION("IMPORTRANGE(""https://docs.google.com/spreadsheets/d/1XL5vhW3sbDhbH9Cz0tuDiY8C3ctxq1tqvaCgkFb8cCA/edit?usp=sharing"",""มหาสารคาม!J87"")"),0)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IFERROR(__xludf.DUMMYFUNCTION("IMPORTRANGE(""https://docs.google.com/spreadsheets/d/1XL5vhW3sbDhbH9Cz0tuDiY8C3ctxq1tqvaCgkFb8cCA/edit?usp=sharing"",""มหาสารคาม!J88"")"),0)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IFERROR(__xludf.DUMMYFUNCTION("IMPORTRANGE(""https://docs.google.com/spreadsheets/d/1XL5vhW3sbDhbH9Cz0tuDiY8C3ctxq1tqvaCgkFb8cCA/edit?usp=sharing"",""มหาสารคาม!I89"")"),4)</f>
        <v>4</v>
      </c>
      <c r="J164" s="292">
        <f ca="1">IFERROR(__xludf.DUMMYFUNCTION("IMPORTRANGE(""https://docs.google.com/spreadsheets/d/1XL5vhW3sbDhbH9Cz0tuDiY8C3ctxq1tqvaCgkFb8cCA/edit?usp=sharing"",""มหาสารคาม!J89"")"),0)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IFERROR(__xludf.DUMMYFUNCTION("IMPORTRANGE(""https://docs.google.com/spreadsheets/d/1XL5vhW3sbDhbH9Cz0tuDiY8C3ctxq1tqvaCgkFb8cCA/edit?usp=sharing"",""มหาสารคาม!J94"")"),0)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IFERROR(__xludf.DUMMYFUNCTION("IMPORTRANGE(""https://docs.google.com/spreadsheets/d/1XL5vhW3sbDhbH9Cz0tuDiY8C3ctxq1tqvaCgkFb8cCA/edit?usp=sharing"",""มหาสารคาม!J95"")"),1)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IFERROR(__xludf.DUMMYFUNCTION("IMPORTRANGE(""https://docs.google.com/spreadsheets/d/1XL5vhW3sbDhbH9Cz0tuDiY8C3ctxq1tqvaCgkFb8cCA/edit?usp=sharing"",""มหาสารคาม!J96"")"),1)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IFERROR(__xludf.DUMMYFUNCTION("IMPORTRANGE(""https://docs.google.com/spreadsheets/d/1XL5vhW3sbDhbH9Cz0tuDiY8C3ctxq1tqvaCgkFb8cCA/edit?usp=sharing"",""มหาสารคาม!J97"")"),0)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IFERROR(__xludf.DUMMYFUNCTION("IMPORTRANGE(""https://docs.google.com/spreadsheets/d/1XL5vhW3sbDhbH9Cz0tuDiY8C3ctxq1tqvaCgkFb8cCA/edit?usp=sharing"",""มหาสารคาม!I98"")"),4)</f>
        <v>4</v>
      </c>
      <c r="J173" s="198">
        <f ca="1">IFERROR(__xludf.DUMMYFUNCTION("IMPORTRANGE(""https://docs.google.com/spreadsheets/d/1XL5vhW3sbDhbH9Cz0tuDiY8C3ctxq1tqvaCgkFb8cCA/edit?usp=sharing"",""มหาสารคาม!J98"")"),0)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IFERROR(__xludf.DUMMYFUNCTION("IMPORTRANGE(""https://docs.google.com/spreadsheets/d/1XL5vhW3sbDhbH9Cz0tuDiY8C3ctxq1tqvaCgkFb8cCA/edit?usp=sharing"",""มหาสารคาม!J99"")"),0)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IFERROR(__xludf.DUMMYFUNCTION("IMPORTRANGE(""https://docs.google.com/spreadsheets/d/1XL5vhW3sbDhbH9Cz0tuDiY8C3ctxq1tqvaCgkFb8cCA/edit?usp=sharing"",""มหาสารคาม!J100"")"),0)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IFERROR(__xludf.DUMMYFUNCTION("IMPORTRANGE(""https://docs.google.com/spreadsheets/d/1XL5vhW3sbDhbH9Cz0tuDiY8C3ctxq1tqvaCgkFb8cCA/edit?usp=sharing"",""มหาสารคาม!I101"")"),0)</f>
        <v>0</v>
      </c>
      <c r="J176" s="292">
        <f ca="1">IFERROR(__xludf.DUMMYFUNCTION("IMPORTRANGE(""https://docs.google.com/spreadsheets/d/1XL5vhW3sbDhbH9Cz0tuDiY8C3ctxq1tqvaCgkFb8cCA/edit?usp=sharing"",""มหาสารคาม!J101"")"),0)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IFERROR(__xludf.DUMMYFUNCTION("IMPORTRANGE(""https://docs.google.com/spreadsheets/d/1XL5vhW3sbDhbH9Cz0tuDiY8C3ctxq1tqvaCgkFb8cCA/edit?usp=sharing"",""มหาสารคาม!J106"")"),0)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IFERROR(__xludf.DUMMYFUNCTION("IMPORTRANGE(""https://docs.google.com/spreadsheets/d/1XL5vhW3sbDhbH9Cz0tuDiY8C3ctxq1tqvaCgkFb8cCA/edit?usp=sharing"",""มหาสารคาม!J107"")"),0)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IFERROR(__xludf.DUMMYFUNCTION("IMPORTRANGE(""https://docs.google.com/spreadsheets/d/1XL5vhW3sbDhbH9Cz0tuDiY8C3ctxq1tqvaCgkFb8cCA/edit?usp=sharing"",""มหาสารคาม!J108"")"),0)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IFERROR(__xludf.DUMMYFUNCTION("IMPORTRANGE(""https://docs.google.com/spreadsheets/d/1XL5vhW3sbDhbH9Cz0tuDiY8C3ctxq1tqvaCgkFb8cCA/edit?usp=sharing"",""มหาสารคาม!J109"")"),0)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IFERROR(__xludf.DUMMYFUNCTION("IMPORTRANGE(""https://docs.google.com/spreadsheets/d/1XL5vhW3sbDhbH9Cz0tuDiY8C3ctxq1tqvaCgkFb8cCA/edit?usp=sharing"",""มหาสารคาม!I110"")"),0)</f>
        <v>0</v>
      </c>
      <c r="J185" s="213">
        <f ca="1">IFERROR(__xludf.DUMMYFUNCTION("IMPORTRANGE(""https://docs.google.com/spreadsheets/d/1XL5vhW3sbDhbH9Cz0tuDiY8C3ctxq1tqvaCgkFb8cCA/edit?usp=sharing"",""มหาสารคาม!J110"")"),0)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IFERROR(__xludf.DUMMYFUNCTION("IMPORTRANGE(""https://docs.google.com/spreadsheets/d/1XL5vhW3sbDhbH9Cz0tuDiY8C3ctxq1tqvaCgkFb8cCA/edit?usp=sharing"",""มหาสารคาม!I111"")"),0)</f>
        <v>0</v>
      </c>
      <c r="J186" s="213">
        <f ca="1">IFERROR(__xludf.DUMMYFUNCTION("IMPORTRANGE(""https://docs.google.com/spreadsheets/d/1XL5vhW3sbDhbH9Cz0tuDiY8C3ctxq1tqvaCgkFb8cCA/edit?usp=sharing"",""มหาสารคาม!J111"")"),0)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IFERROR(__xludf.DUMMYFUNCTION("IMPORTRANGE(""https://docs.google.com/spreadsheets/d/1XL5vhW3sbDhbH9Cz0tuDiY8C3ctxq1tqvaCgkFb8cCA/edit?usp=sharing"",""มหาสารคาม!J112"")"),0)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IFERROR(__xludf.DUMMYFUNCTION("IMPORTRANGE(""https://docs.google.com/spreadsheets/d/1XL5vhW3sbDhbH9Cz0tuDiY8C3ctxq1tqvaCgkFb8cCA/edit?usp=sharing"",""มหาสารคาม!J113"")"),0)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IFERROR(__xludf.DUMMYFUNCTION("IMPORTRANGE(""https://docs.google.com/spreadsheets/d/1XL5vhW3sbDhbH9Cz0tuDiY8C3ctxq1tqvaCgkFb8cCA/edit?usp=sharing"",""มหาสารคาม!I114"")"),100000)</f>
        <v>100000</v>
      </c>
      <c r="J189" s="292">
        <f ca="1">IFERROR(__xludf.DUMMYFUNCTION("IMPORTRANGE(""https://docs.google.com/spreadsheets/d/1XL5vhW3sbDhbH9Cz0tuDiY8C3ctxq1tqvaCgkFb8cCA/edit?usp=sharing"",""มหาสารคาม!J114"")"),0)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IFERROR(__xludf.DUMMYFUNCTION("IMPORTRANGE(""https://docs.google.com/spreadsheets/d/1XL5vhW3sbDhbH9Cz0tuDiY8C3ctxq1tqvaCgkFb8cCA/edit?usp=sharing"",""มหาสารคาม!J119"")"),0)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IFERROR(__xludf.DUMMYFUNCTION("IMPORTRANGE(""https://docs.google.com/spreadsheets/d/1XL5vhW3sbDhbH9Cz0tuDiY8C3ctxq1tqvaCgkFb8cCA/edit?usp=sharing"",""มหาสารคาม!J120"")"),1)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IFERROR(__xludf.DUMMYFUNCTION("IMPORTRANGE(""https://docs.google.com/spreadsheets/d/1XL5vhW3sbDhbH9Cz0tuDiY8C3ctxq1tqvaCgkFb8cCA/edit?usp=sharing"",""มหาสารคาม!J121"")"),1)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IFERROR(__xludf.DUMMYFUNCTION("IMPORTRANGE(""https://docs.google.com/spreadsheets/d/1XL5vhW3sbDhbH9Cz0tuDiY8C3ctxq1tqvaCgkFb8cCA/edit?usp=sharing"",""มหาสารคาม!J122"")"),0)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IFERROR(__xludf.DUMMYFUNCTION("IMPORTRANGE(""https://docs.google.com/spreadsheets/d/1XL5vhW3sbDhbH9Cz0tuDiY8C3ctxq1tqvaCgkFb8cCA/edit?usp=sharing"",""มหาสารคาม!I124"")"),100000)</f>
        <v>100000</v>
      </c>
      <c r="J199" s="198">
        <f ca="1">IFERROR(__xludf.DUMMYFUNCTION("IMPORTRANGE(""https://docs.google.com/spreadsheets/d/1XL5vhW3sbDhbH9Cz0tuDiY8C3ctxq1tqvaCgkFb8cCA/edit?usp=sharing"",""มหาสารคาม!J124"")"),0)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IFERROR(__xludf.DUMMYFUNCTION("IMPORTRANGE(""https://docs.google.com/spreadsheets/d/1XL5vhW3sbDhbH9Cz0tuDiY8C3ctxq1tqvaCgkFb8cCA/edit?usp=sharing"",""มหาสารคาม!I125"")"),100000)</f>
        <v>100000</v>
      </c>
      <c r="J200" s="198">
        <f ca="1">IFERROR(__xludf.DUMMYFUNCTION("IMPORTRANGE(""https://docs.google.com/spreadsheets/d/1XL5vhW3sbDhbH9Cz0tuDiY8C3ctxq1tqvaCgkFb8cCA/edit?usp=sharing"",""มหาสารคาม!J125"")"),0)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IFERROR(__xludf.DUMMYFUNCTION("IMPORTRANGE(""https://docs.google.com/spreadsheets/d/1XL5vhW3sbDhbH9Cz0tuDiY8C3ctxq1tqvaCgkFb8cCA/edit?usp=sharing"",""มหาสารคาม!I126"")"),0)</f>
        <v>0</v>
      </c>
      <c r="J201" s="198">
        <f ca="1">IFERROR(__xludf.DUMMYFUNCTION("IMPORTRANGE(""https://docs.google.com/spreadsheets/d/1XL5vhW3sbDhbH9Cz0tuDiY8C3ctxq1tqvaCgkFb8cCA/edit?usp=sharing"",""มหาสารคาม!J126"")"),0)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IFERROR(__xludf.DUMMYFUNCTION("IMPORTRANGE(""https://docs.google.com/spreadsheets/d/1XL5vhW3sbDhbH9Cz0tuDiY8C3ctxq1tqvaCgkFb8cCA/edit?usp=sharing"",""มหาสารคาม!J127"")"),0)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IFERROR(__xludf.DUMMYFUNCTION("IMPORTRANGE(""https://docs.google.com/spreadsheets/d/1XL5vhW3sbDhbH9Cz0tuDiY8C3ctxq1tqvaCgkFb8cCA/edit?usp=sharing"",""มหาสารคาม!J128"")"),0)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IFERROR(__xludf.DUMMYFUNCTION("IMPORTRANGE(""https://docs.google.com/spreadsheets/d/1XL5vhW3sbDhbH9Cz0tuDiY8C3ctxq1tqvaCgkFb8cCA/edit?usp=sharing"",""มหาสารคาม!I129"")"),0)</f>
        <v>0</v>
      </c>
      <c r="J204" s="292">
        <f ca="1">IFERROR(__xludf.DUMMYFUNCTION("IMPORTRANGE(""https://docs.google.com/spreadsheets/d/1XL5vhW3sbDhbH9Cz0tuDiY8C3ctxq1tqvaCgkFb8cCA/edit?usp=sharing"",""มหาสารคาม!J129"")"),0)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IFERROR(__xludf.DUMMYFUNCTION("IMPORTRANGE(""https://docs.google.com/spreadsheets/d/1XL5vhW3sbDhbH9Cz0tuDiY8C3ctxq1tqvaCgkFb8cCA/edit?usp=sharing"",""มหาสารคาม!J134"")"),0)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IFERROR(__xludf.DUMMYFUNCTION("IMPORTRANGE(""https://docs.google.com/spreadsheets/d/1XL5vhW3sbDhbH9Cz0tuDiY8C3ctxq1tqvaCgkFb8cCA/edit?usp=sharing"",""มหาสารคาม!J135"")"),0)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IFERROR(__xludf.DUMMYFUNCTION("IMPORTRANGE(""https://docs.google.com/spreadsheets/d/1XL5vhW3sbDhbH9Cz0tuDiY8C3ctxq1tqvaCgkFb8cCA/edit?usp=sharing"",""มหาสารคาม!J136"")"),0)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IFERROR(__xludf.DUMMYFUNCTION("IMPORTRANGE(""https://docs.google.com/spreadsheets/d/1XL5vhW3sbDhbH9Cz0tuDiY8C3ctxq1tqvaCgkFb8cCA/edit?usp=sharing"",""มหาสารคาม!J137"")"),0)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IFERROR(__xludf.DUMMYFUNCTION("IMPORTRANGE(""https://docs.google.com/spreadsheets/d/1XL5vhW3sbDhbH9Cz0tuDiY8C3ctxq1tqvaCgkFb8cCA/edit?usp=sharing"",""มหาสารคาม!I138"")"),0)</f>
        <v>0</v>
      </c>
      <c r="J213" s="213">
        <f ca="1">IFERROR(__xludf.DUMMYFUNCTION("IMPORTRANGE(""https://docs.google.com/spreadsheets/d/1XL5vhW3sbDhbH9Cz0tuDiY8C3ctxq1tqvaCgkFb8cCA/edit?usp=sharing"",""มหาสารคาม!J138"")"),0)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IFERROR(__xludf.DUMMYFUNCTION("IMPORTRANGE(""https://docs.google.com/spreadsheets/d/1XL5vhW3sbDhbH9Cz0tuDiY8C3ctxq1tqvaCgkFb8cCA/edit?usp=sharing"",""มหาสารคาม!I140"")"),0)</f>
        <v>0</v>
      </c>
      <c r="J215" s="213">
        <f ca="1">IFERROR(__xludf.DUMMYFUNCTION("IMPORTRANGE(""https://docs.google.com/spreadsheets/d/1XL5vhW3sbDhbH9Cz0tuDiY8C3ctxq1tqvaCgkFb8cCA/edit?usp=sharing"",""มหาสารคาม!J140"")"),0)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IFERROR(__xludf.DUMMYFUNCTION("IMPORTRANGE(""https://docs.google.com/spreadsheets/d/1XL5vhW3sbDhbH9Cz0tuDiY8C3ctxq1tqvaCgkFb8cCA/edit?usp=sharing"",""มหาสารคาม!I141"")"),0)</f>
        <v>0</v>
      </c>
      <c r="J216" s="213">
        <f ca="1">IFERROR(__xludf.DUMMYFUNCTION("IMPORTRANGE(""https://docs.google.com/spreadsheets/d/1XL5vhW3sbDhbH9Cz0tuDiY8C3ctxq1tqvaCgkFb8cCA/edit?usp=sharing"",""มหาสารคาม!J141"")"),0)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IFERROR(__xludf.DUMMYFUNCTION("IMPORTRANGE(""https://docs.google.com/spreadsheets/d/1XL5vhW3sbDhbH9Cz0tuDiY8C3ctxq1tqvaCgkFb8cCA/edit?usp=sharing"",""มหาสารคาม!J142"")"),0)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IFERROR(__xludf.DUMMYFUNCTION("IMPORTRANGE(""https://docs.google.com/spreadsheets/d/1XL5vhW3sbDhbH9Cz0tuDiY8C3ctxq1tqvaCgkFb8cCA/edit?usp=sharing"",""มหาสารคาม!J143"")"),0)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IFERROR(__xludf.DUMMYFUNCTION("IMPORTRANGE(""https://docs.google.com/spreadsheets/d/1XL5vhW3sbDhbH9Cz0tuDiY8C3ctxq1tqvaCgkFb8cCA/edit?usp=sharing"",""มหาสารคาม!I144"")"),14)</f>
        <v>14</v>
      </c>
      <c r="J219" s="276">
        <f ca="1">IFERROR(__xludf.DUMMYFUNCTION("IMPORTRANGE(""https://docs.google.com/spreadsheets/d/1XL5vhW3sbDhbH9Cz0tuDiY8C3ctxq1tqvaCgkFb8cCA/edit?usp=sharing"",""มหาสารคาม!J144"")"),0)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28" t="s">
        <v>17</v>
      </c>
      <c r="E220" s="529"/>
      <c r="F220" s="529"/>
      <c r="G220" s="529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IFERROR(__xludf.DUMMYFUNCTION("IMPORTRANGE(""https://docs.google.com/spreadsheets/d/1Yj_ptqi66GCucihVvJfMjLAmec39IyEx_6qawtMGysU/edit?usp=sharing"",""สบก!BS45"")"),20210)</f>
        <v>20210</v>
      </c>
      <c r="N224" s="177">
        <f ca="1">IFERROR(__xludf.DUMMYFUNCTION("IMPORTRANGE(""https://docs.google.com/spreadsheets/d/1Yj_ptqi66GCucihVvJfMjLAmec39IyEx_6qawtMGysU/edit?usp=sharing"",""สบก!BT45"")"),0)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IFERROR(__xludf.DUMMYFUNCTION("IMPORTRANGE(""https://docs.google.com/spreadsheets/d/1Yj_ptqi66GCucihVvJfMjLAmec39IyEx_6qawtMGysU/edit?usp=sharing"",""สบก!BO45"")"),0)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IFERROR(__xludf.DUMMYFUNCTION("IMPORTRANGE(""https://docs.google.com/spreadsheets/d/1Yj_ptqi66GCucihVvJfMjLAmec39IyEx_6qawtMGysU/edit?usp=sharing"",""สบก!BP45"")"),20210)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30" t="s">
        <v>23</v>
      </c>
      <c r="E227" s="531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IFERROR(__xludf.DUMMYFUNCTION("IMPORTRANGE(""https://docs.google.com/spreadsheets/d/1Yj_ptqi66GCucihVvJfMjLAmec39IyEx_6qawtMGysU/edit?usp=sharing"",""สบก!BQ45"")"),0)</f>
        <v>0</v>
      </c>
      <c r="M228" s="103"/>
      <c r="N228" s="93">
        <f ca="1">IFERROR(__xludf.DUMMYFUNCTION("IMPORTRANGE(""https://docs.google.com/spreadsheets/d/1Yj_ptqi66GCucihVvJfMjLAmec39IyEx_6qawtMGysU/edit?usp=sharing"",""สบก!BU45"")"),0)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IFERROR(__xludf.DUMMYFUNCTION("IMPORTRANGE(""https://docs.google.com/spreadsheets/d/1XL5vhW3sbDhbH9Cz0tuDiY8C3ctxq1tqvaCgkFb8cCA/edit?usp=sharing"",""มหาสารคาม!I149"")"),14)</f>
        <v>14</v>
      </c>
      <c r="J229" s="276">
        <f ca="1">IFERROR(__xludf.DUMMYFUNCTION("IMPORTRANGE(""https://docs.google.com/spreadsheets/d/1XL5vhW3sbDhbH9Cz0tuDiY8C3ctxq1tqvaCgkFb8cCA/edit?usp=sharing"",""มหาสารคาม!J149"")"),0)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IFERROR(__xludf.DUMMYFUNCTION("IMPORTRANGE(""https://docs.google.com/spreadsheets/d/1XL5vhW3sbDhbH9Cz0tuDiY8C3ctxq1tqvaCgkFb8cCA/edit?usp=sharing"",""มหาสารคาม!J151"")"),0)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IFERROR(__xludf.DUMMYFUNCTION("IMPORTRANGE(""https://docs.google.com/spreadsheets/d/1XL5vhW3sbDhbH9Cz0tuDiY8C3ctxq1tqvaCgkFb8cCA/edit?usp=sharing"",""มหาสารคาม!J152"")"),1)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IFERROR(__xludf.DUMMYFUNCTION("IMPORTRANGE(""https://docs.google.com/spreadsheets/d/1XL5vhW3sbDhbH9Cz0tuDiY8C3ctxq1tqvaCgkFb8cCA/edit?usp=sharing"",""มหาสารคาม!J153"")"),0)</f>
        <v>0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IFERROR(__xludf.DUMMYFUNCTION("IMPORTRANGE(""https://docs.google.com/spreadsheets/d/1XL5vhW3sbDhbH9Cz0tuDiY8C3ctxq1tqvaCgkFb8cCA/edit?usp=sharing"",""มหาสารคาม!J154"")"),0)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IFERROR(__xludf.DUMMYFUNCTION("IMPORTRANGE(""https://docs.google.com/spreadsheets/d/1XL5vhW3sbDhbH9Cz0tuDiY8C3ctxq1tqvaCgkFb8cCA/edit?usp=sharing"",""มหาสารคาม!I155"")"),14)</f>
        <v>14</v>
      </c>
      <c r="J235" s="198">
        <f ca="1">IFERROR(__xludf.DUMMYFUNCTION("IMPORTRANGE(""https://docs.google.com/spreadsheets/d/1XL5vhW3sbDhbH9Cz0tuDiY8C3ctxq1tqvaCgkFb8cCA/edit?usp=sharing"",""มหาสารคาม!J155"")"),0)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IFERROR(__xludf.DUMMYFUNCTION("IMPORTRANGE(""https://docs.google.com/spreadsheets/d/1XL5vhW3sbDhbH9Cz0tuDiY8C3ctxq1tqvaCgkFb8cCA/edit?usp=sharing"",""มหาสารคาม!J156"")"),0)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IFERROR(__xludf.DUMMYFUNCTION("IMPORTRANGE(""https://docs.google.com/spreadsheets/d/1XL5vhW3sbDhbH9Cz0tuDiY8C3ctxq1tqvaCgkFb8cCA/edit?usp=sharing"",""มหาสารคาม!J157"")"),0)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IFERROR(__xludf.DUMMYFUNCTION("IMPORTRANGE(""https://docs.google.com/spreadsheets/d/1XL5vhW3sbDhbH9Cz0tuDiY8C3ctxq1tqvaCgkFb8cCA/edit?usp=sharing"",""มหาสารคาม!I158"")"),0)</f>
        <v>0</v>
      </c>
      <c r="J238" s="276">
        <f ca="1">IFERROR(__xludf.DUMMYFUNCTION("IMPORTRANGE(""https://docs.google.com/spreadsheets/d/1XL5vhW3sbDhbH9Cz0tuDiY8C3ctxq1tqvaCgkFb8cCA/edit?usp=sharing"",""มหาสารคาม!J158"")"),0)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IFERROR(__xludf.DUMMYFUNCTION("IMPORTRANGE(""https://docs.google.com/spreadsheets/d/1XL5vhW3sbDhbH9Cz0tuDiY8C3ctxq1tqvaCgkFb8cCA/edit?usp=sharing"",""มหาสารคาม!J159"")"),"")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IFERROR(__xludf.DUMMYFUNCTION("IMPORTRANGE(""https://docs.google.com/spreadsheets/d/1XL5vhW3sbDhbH9Cz0tuDiY8C3ctxq1tqvaCgkFb8cCA/edit?usp=sharing"",""มหาสารคาม!J161"")"),0)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IFERROR(__xludf.DUMMYFUNCTION("IMPORTRANGE(""https://docs.google.com/spreadsheets/d/1XL5vhW3sbDhbH9Cz0tuDiY8C3ctxq1tqvaCgkFb8cCA/edit?usp=sharing"",""มหาสารคาม!J162"")"),0)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IFERROR(__xludf.DUMMYFUNCTION("IMPORTRANGE(""https://docs.google.com/spreadsheets/d/1XL5vhW3sbDhbH9Cz0tuDiY8C3ctxq1tqvaCgkFb8cCA/edit?usp=sharing"",""มหาสารคาม!J163"")"),0)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IFERROR(__xludf.DUMMYFUNCTION("IMPORTRANGE(""https://docs.google.com/spreadsheets/d/1XL5vhW3sbDhbH9Cz0tuDiY8C3ctxq1tqvaCgkFb8cCA/edit?usp=sharing"",""มหาสารคาม!I164"")"),0)</f>
        <v>0</v>
      </c>
      <c r="J244" s="197">
        <f ca="1">IFERROR(__xludf.DUMMYFUNCTION("IMPORTRANGE(""https://docs.google.com/spreadsheets/d/1XL5vhW3sbDhbH9Cz0tuDiY8C3ctxq1tqvaCgkFb8cCA/edit?usp=sharing"",""มหาสารคาม!J164"")"),0)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IFERROR(__xludf.DUMMYFUNCTION("IMPORTRANGE(""https://docs.google.com/spreadsheets/d/1XL5vhW3sbDhbH9Cz0tuDiY8C3ctxq1tqvaCgkFb8cCA/edit?usp=sharing"",""มหาสารคาม!J165"")"),0)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IFERROR(__xludf.DUMMYFUNCTION("IMPORTRANGE(""https://docs.google.com/spreadsheets/d/1XL5vhW3sbDhbH9Cz0tuDiY8C3ctxq1tqvaCgkFb8cCA/edit?usp=sharing"",""มหาสารคาม!J166"")"),0)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IFERROR(__xludf.DUMMYFUNCTION("IMPORTRANGE(""https://docs.google.com/spreadsheets/d/1XL5vhW3sbDhbH9Cz0tuDiY8C3ctxq1tqvaCgkFb8cCA/edit?usp=sharing"",""มหาสารคาม!I169"")"),0)</f>
        <v>0</v>
      </c>
      <c r="J249" s="324">
        <f ca="1">IFERROR(__xludf.DUMMYFUNCTION("IMPORTRANGE(""https://docs.google.com/spreadsheets/d/1XL5vhW3sbDhbH9Cz0tuDiY8C3ctxq1tqvaCgkFb8cCA/edit?usp=sharing"",""มหาสารคาม!J169"")"),0)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28" t="s">
        <v>17</v>
      </c>
      <c r="E250" s="529"/>
      <c r="F250" s="529"/>
      <c r="G250" s="529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IFERROR(__xludf.DUMMYFUNCTION("IMPORTRANGE(""https://docs.google.com/spreadsheets/d/1Yj_ptqi66GCucihVvJfMjLAmec39IyEx_6qawtMGysU/edit?usp=sharing"",""สบก!CB45"")"),0)</f>
        <v>0</v>
      </c>
      <c r="N254" s="177">
        <f ca="1">IFERROR(__xludf.DUMMYFUNCTION("IMPORTRANGE(""https://docs.google.com/spreadsheets/d/1Yj_ptqi66GCucihVvJfMjLAmec39IyEx_6qawtMGysU/edit?usp=sharing"",""สบก!CC45"")"),0)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IFERROR(__xludf.DUMMYFUNCTION("IMPORTRANGE(""https://docs.google.com/spreadsheets/d/1Yj_ptqi66GCucihVvJfMjLAmec39IyEx_6qawtMGysU/edit?usp=sharing"",""สบก!BX45"")"),0)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IFERROR(__xludf.DUMMYFUNCTION("IMPORTRANGE(""https://docs.google.com/spreadsheets/d/1Yj_ptqi66GCucihVvJfMjLAmec39IyEx_6qawtMGysU/edit?usp=sharing"",""สบก!BY45"")"),0)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30" t="s">
        <v>23</v>
      </c>
      <c r="E257" s="531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IFERROR(__xludf.DUMMYFUNCTION("IMPORTRANGE(""https://docs.google.com/spreadsheets/d/1Yj_ptqi66GCucihVvJfMjLAmec39IyEx_6qawtMGysU/edit?usp=sharing"",""สบก!BZ45"")"),0)</f>
        <v>0</v>
      </c>
      <c r="M258" s="103"/>
      <c r="N258" s="93">
        <f ca="1">IFERROR(__xludf.DUMMYFUNCTION("IMPORTRANGE(""https://docs.google.com/spreadsheets/d/1Yj_ptqi66GCucihVvJfMjLAmec39IyEx_6qawtMGysU/edit?usp=sharing"",""สบก!CD45"")"),0)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IFERROR(__xludf.DUMMYFUNCTION("IMPORTRANGE(""https://docs.google.com/spreadsheets/d/1XL5vhW3sbDhbH9Cz0tuDiY8C3ctxq1tqvaCgkFb8cCA/edit?usp=sharing"",""มหาสารคาม!J175"")"),0)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IFERROR(__xludf.DUMMYFUNCTION("IMPORTRANGE(""https://docs.google.com/spreadsheets/d/1XL5vhW3sbDhbH9Cz0tuDiY8C3ctxq1tqvaCgkFb8cCA/edit?usp=sharing"",""มหาสารคาม!J176"")"),0)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IFERROR(__xludf.DUMMYFUNCTION("IMPORTRANGE(""https://docs.google.com/spreadsheets/d/1XL5vhW3sbDhbH9Cz0tuDiY8C3ctxq1tqvaCgkFb8cCA/edit?usp=sharing"",""มหาสารคาม!J177"")"),0)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IFERROR(__xludf.DUMMYFUNCTION("IMPORTRANGE(""https://docs.google.com/spreadsheets/d/1XL5vhW3sbDhbH9Cz0tuDiY8C3ctxq1tqvaCgkFb8cCA/edit?usp=sharing"",""มหาสารคาม!J178"")"),0)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IFERROR(__xludf.DUMMYFUNCTION("IMPORTRANGE(""https://docs.google.com/spreadsheets/d/1XL5vhW3sbDhbH9Cz0tuDiY8C3ctxq1tqvaCgkFb8cCA/edit?usp=sharing"",""มหาสารคาม!I179"")"),0)</f>
        <v>0</v>
      </c>
      <c r="J264" s="198">
        <f ca="1">IFERROR(__xludf.DUMMYFUNCTION("IMPORTRANGE(""https://docs.google.com/spreadsheets/d/1XL5vhW3sbDhbH9Cz0tuDiY8C3ctxq1tqvaCgkFb8cCA/edit?usp=sharing"",""มหาสารคาม!J179"")"),0)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IFERROR(__xludf.DUMMYFUNCTION("IMPORTRANGE(""https://docs.google.com/spreadsheets/d/1XL5vhW3sbDhbH9Cz0tuDiY8C3ctxq1tqvaCgkFb8cCA/edit?usp=sharing"",""มหาสารคาม!I180"")"),0)</f>
        <v>0</v>
      </c>
      <c r="J265" s="198">
        <f ca="1">IFERROR(__xludf.DUMMYFUNCTION("IMPORTRANGE(""https://docs.google.com/spreadsheets/d/1XL5vhW3sbDhbH9Cz0tuDiY8C3ctxq1tqvaCgkFb8cCA/edit?usp=sharing"",""มหาสารคาม!J180"")"),0)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IFERROR(__xludf.DUMMYFUNCTION("IMPORTRANGE(""https://docs.google.com/spreadsheets/d/1XL5vhW3sbDhbH9Cz0tuDiY8C3ctxq1tqvaCgkFb8cCA/edit?usp=sharing"",""มหาสารคาม!I181"")"),0)</f>
        <v>0</v>
      </c>
      <c r="J266" s="198">
        <f ca="1">IFERROR(__xludf.DUMMYFUNCTION("IMPORTRANGE(""https://docs.google.com/spreadsheets/d/1XL5vhW3sbDhbH9Cz0tuDiY8C3ctxq1tqvaCgkFb8cCA/edit?usp=sharing"",""มหาสารคาม!J181"")"),0)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IFERROR(__xludf.DUMMYFUNCTION("IMPORTRANGE(""https://docs.google.com/spreadsheets/d/1XL5vhW3sbDhbH9Cz0tuDiY8C3ctxq1tqvaCgkFb8cCA/edit?usp=sharing"",""มหาสารคาม!I182"")"),0)</f>
        <v>0</v>
      </c>
      <c r="J267" s="198">
        <f ca="1">IFERROR(__xludf.DUMMYFUNCTION("IMPORTRANGE(""https://docs.google.com/spreadsheets/d/1XL5vhW3sbDhbH9Cz0tuDiY8C3ctxq1tqvaCgkFb8cCA/edit?usp=sharing"",""มหาสารคาม!J182"")"),0)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IFERROR(__xludf.DUMMYFUNCTION("IMPORTRANGE(""https://docs.google.com/spreadsheets/d/1XL5vhW3sbDhbH9Cz0tuDiY8C3ctxq1tqvaCgkFb8cCA/edit?usp=sharing"",""มหาสารคาม!J183"")"),0)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IFERROR(__xludf.DUMMYFUNCTION("IMPORTRANGE(""https://docs.google.com/spreadsheets/d/1XL5vhW3sbDhbH9Cz0tuDiY8C3ctxq1tqvaCgkFb8cCA/edit?usp=sharing"",""มหาสารคาม!J184"")"),0)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IFERROR(__xludf.DUMMYFUNCTION("IMPORTRANGE(""https://docs.google.com/spreadsheets/d/1XL5vhW3sbDhbH9Cz0tuDiY8C3ctxq1tqvaCgkFb8cCA/edit?usp=sharing"",""มหาสารคาม!I185"")"),15)</f>
        <v>15</v>
      </c>
      <c r="J270" s="324">
        <f ca="1">IFERROR(__xludf.DUMMYFUNCTION("IMPORTRANGE(""https://docs.google.com/spreadsheets/d/1XL5vhW3sbDhbH9Cz0tuDiY8C3ctxq1tqvaCgkFb8cCA/edit?usp=sharing"",""มหาสารคาม!J185"")"),15)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28" t="s">
        <v>17</v>
      </c>
      <c r="E271" s="529"/>
      <c r="F271" s="529"/>
      <c r="G271" s="529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23810</v>
      </c>
      <c r="O271" s="157">
        <f t="shared" ref="O271:O273" ca="1" si="84">IF(L271&gt;0,N271*100/L271,0)</f>
        <v>43.134057971014492</v>
      </c>
      <c r="P271" s="157">
        <f t="shared" ref="P271:P273" ca="1" si="85">IF(M271&gt;0,N271*100/M271,0)</f>
        <v>73.829457364341081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23810</v>
      </c>
      <c r="O273" s="162">
        <f t="shared" ca="1" si="84"/>
        <v>43.134057971014492</v>
      </c>
      <c r="P273" s="162">
        <f t="shared" ca="1" si="85"/>
        <v>73.829457364341081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IFERROR(__xludf.DUMMYFUNCTION("IMPORTRANGE(""https://docs.google.com/spreadsheets/d/1Yj_ptqi66GCucihVvJfMjLAmec39IyEx_6qawtMGysU/edit?usp=sharing"",""สบก!CK45"")"),32250)</f>
        <v>32250</v>
      </c>
      <c r="N275" s="177">
        <f ca="1">IFERROR(__xludf.DUMMYFUNCTION("IMPORTRANGE(""https://docs.google.com/spreadsheets/d/1Yj_ptqi66GCucihVvJfMjLAmec39IyEx_6qawtMGysU/edit?usp=sharing"",""สบก!CL45"")"),23810)</f>
        <v>23810</v>
      </c>
      <c r="O275" s="178">
        <f ca="1">IF(L275&gt;0,N275*100/L275,0)</f>
        <v>43.134057971014492</v>
      </c>
      <c r="P275" s="178">
        <f ca="1">IF(M275&gt;0,N275*100/M275,0)</f>
        <v>73.829457364341081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IFERROR(__xludf.DUMMYFUNCTION("IMPORTRANGE(""https://docs.google.com/spreadsheets/d/1Yj_ptqi66GCucihVvJfMjLAmec39IyEx_6qawtMGysU/edit?usp=sharing"",""สบก!CG45"")"),0)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IFERROR(__xludf.DUMMYFUNCTION("IMPORTRANGE(""https://docs.google.com/spreadsheets/d/1Yj_ptqi66GCucihVvJfMjLAmec39IyEx_6qawtMGysU/edit?usp=sharing"",""สบก!CH45"")"),55200)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30" t="s">
        <v>23</v>
      </c>
      <c r="E278" s="531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IFERROR(__xludf.DUMMYFUNCTION("IMPORTRANGE(""https://docs.google.com/spreadsheets/d/1Yj_ptqi66GCucihVvJfMjLAmec39IyEx_6qawtMGysU/edit?usp=sharing"",""สบก!CI45"")"),0)</f>
        <v>0</v>
      </c>
      <c r="M279" s="103"/>
      <c r="N279" s="93">
        <f ca="1">IFERROR(__xludf.DUMMYFUNCTION("IMPORTRANGE(""https://docs.google.com/spreadsheets/d/1Yj_ptqi66GCucihVvJfMjLAmec39IyEx_6qawtMGysU/edit?usp=sharing"",""สบก!CM45"")"),0)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IFERROR(__xludf.DUMMYFUNCTION("IMPORTRANGE(""https://docs.google.com/spreadsheets/d/1XL5vhW3sbDhbH9Cz0tuDiY8C3ctxq1tqvaCgkFb8cCA/edit?usp=sharing"",""มหาสารคาม!J191"")"),0)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IFERROR(__xludf.DUMMYFUNCTION("IMPORTRANGE(""https://docs.google.com/spreadsheets/d/1XL5vhW3sbDhbH9Cz0tuDiY8C3ctxq1tqvaCgkFb8cCA/edit?usp=sharing"",""มหาสารคาม!J192"")"),1)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IFERROR(__xludf.DUMMYFUNCTION("IMPORTRANGE(""https://docs.google.com/spreadsheets/d/1XL5vhW3sbDhbH9Cz0tuDiY8C3ctxq1tqvaCgkFb8cCA/edit?usp=sharing"",""มหาสารคาม!J193"")"),1)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IFERROR(__xludf.DUMMYFUNCTION("IMPORTRANGE(""https://docs.google.com/spreadsheets/d/1XL5vhW3sbDhbH9Cz0tuDiY8C3ctxq1tqvaCgkFb8cCA/edit?usp=sharing"",""มหาสารคาม!J194"")"),1)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IFERROR(__xludf.DUMMYFUNCTION("IMPORTRANGE(""https://docs.google.com/spreadsheets/d/1XL5vhW3sbDhbH9Cz0tuDiY8C3ctxq1tqvaCgkFb8cCA/edit?usp=sharing"",""มหาสารคาม!I195"")"),15)</f>
        <v>15</v>
      </c>
      <c r="J285" s="198">
        <f ca="1">IFERROR(__xludf.DUMMYFUNCTION("IMPORTRANGE(""https://docs.google.com/spreadsheets/d/1XL5vhW3sbDhbH9Cz0tuDiY8C3ctxq1tqvaCgkFb8cCA/edit?usp=sharing"",""มหาสารคาม!J195"")"),15)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IFERROR(__xludf.DUMMYFUNCTION("IMPORTRANGE(""https://docs.google.com/spreadsheets/d/1XL5vhW3sbDhbH9Cz0tuDiY8C3ctxq1tqvaCgkFb8cCA/edit?usp=sharing"",""มหาสารคาม!J196"")"),0)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IFERROR(__xludf.DUMMYFUNCTION("IMPORTRANGE(""https://docs.google.com/spreadsheets/d/1XL5vhW3sbDhbH9Cz0tuDiY8C3ctxq1tqvaCgkFb8cCA/edit?usp=sharing"",""มหาสารคาม!J197"")"),0)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IFERROR(__xludf.DUMMYFUNCTION("IMPORTRANGE(""https://docs.google.com/spreadsheets/d/1XL5vhW3sbDhbH9Cz0tuDiY8C3ctxq1tqvaCgkFb8cCA/edit?usp=sharing"",""มหาสารคาม!I199"")"),0)</f>
        <v>0</v>
      </c>
      <c r="J289" s="324">
        <f ca="1">IFERROR(__xludf.DUMMYFUNCTION("IMPORTRANGE(""https://docs.google.com/spreadsheets/d/1XL5vhW3sbDhbH9Cz0tuDiY8C3ctxq1tqvaCgkFb8cCA/edit?usp=sharing"",""มหาสารคาม!J199"")"),0)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28" t="s">
        <v>17</v>
      </c>
      <c r="E290" s="529"/>
      <c r="F290" s="529"/>
      <c r="G290" s="529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IFERROR(__xludf.DUMMYFUNCTION("IMPORTRANGE(""https://docs.google.com/spreadsheets/d/1Yj_ptqi66GCucihVvJfMjLAmec39IyEx_6qawtMGysU/edit?usp=sharing"",""สบก!CT45"")"),0)</f>
        <v>0</v>
      </c>
      <c r="N294" s="177">
        <f ca="1">IFERROR(__xludf.DUMMYFUNCTION("IMPORTRANGE(""https://docs.google.com/spreadsheets/d/1Yj_ptqi66GCucihVvJfMjLAmec39IyEx_6qawtMGysU/edit?usp=sharing"",""สบก!CU45"")"),0)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IFERROR(__xludf.DUMMYFUNCTION("IMPORTRANGE(""https://docs.google.com/spreadsheets/d/1Yj_ptqi66GCucihVvJfMjLAmec39IyEx_6qawtMGysU/edit?usp=sharing"",""สบก!CP45"")"),0)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IFERROR(__xludf.DUMMYFUNCTION("IMPORTRANGE(""https://docs.google.com/spreadsheets/d/1Yj_ptqi66GCucihVvJfMjLAmec39IyEx_6qawtMGysU/edit?usp=sharing"",""สบก!CQ45"")"),0)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30" t="s">
        <v>23</v>
      </c>
      <c r="E297" s="531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IFERROR(__xludf.DUMMYFUNCTION("IMPORTRANGE(""https://docs.google.com/spreadsheets/d/1Yj_ptqi66GCucihVvJfMjLAmec39IyEx_6qawtMGysU/edit?usp=sharing"",""สบก!CR45"")"),0)</f>
        <v>0</v>
      </c>
      <c r="M298" s="103"/>
      <c r="N298" s="93">
        <f ca="1">IFERROR(__xludf.DUMMYFUNCTION("IMPORTRANGE(""https://docs.google.com/spreadsheets/d/1Yj_ptqi66GCucihVvJfMjLAmec39IyEx_6qawtMGysU/edit?usp=sharing"",""สบก!CV45"")"),0)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IFERROR(__xludf.DUMMYFUNCTION("IMPORTRANGE(""https://docs.google.com/spreadsheets/d/1XL5vhW3sbDhbH9Cz0tuDiY8C3ctxq1tqvaCgkFb8cCA/edit?usp=sharing"",""มหาสารคาม!J205"")"),0)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IFERROR(__xludf.DUMMYFUNCTION("IMPORTRANGE(""https://docs.google.com/spreadsheets/d/1XL5vhW3sbDhbH9Cz0tuDiY8C3ctxq1tqvaCgkFb8cCA/edit?usp=sharing"",""มหาสารคาม!J206"")"),0)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IFERROR(__xludf.DUMMYFUNCTION("IMPORTRANGE(""https://docs.google.com/spreadsheets/d/1XL5vhW3sbDhbH9Cz0tuDiY8C3ctxq1tqvaCgkFb8cCA/edit?usp=sharing"",""มหาสารคาม!J207"")"),0)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IFERROR(__xludf.DUMMYFUNCTION("IMPORTRANGE(""https://docs.google.com/spreadsheets/d/1XL5vhW3sbDhbH9Cz0tuDiY8C3ctxq1tqvaCgkFb8cCA/edit?usp=sharing"",""มหาสารคาม!J208"")"),0)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IFERROR(__xludf.DUMMYFUNCTION("IMPORTRANGE(""https://docs.google.com/spreadsheets/d/1XL5vhW3sbDhbH9Cz0tuDiY8C3ctxq1tqvaCgkFb8cCA/edit?usp=sharing"",""มหาสารคาม!I209"")"),0)</f>
        <v>0</v>
      </c>
      <c r="J304" s="213">
        <f ca="1">IFERROR(__xludf.DUMMYFUNCTION("IMPORTRANGE(""https://docs.google.com/spreadsheets/d/1XL5vhW3sbDhbH9Cz0tuDiY8C3ctxq1tqvaCgkFb8cCA/edit?usp=sharing"",""มหาสารคาม!J209"")"),0)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IFERROR(__xludf.DUMMYFUNCTION("IMPORTRANGE(""https://docs.google.com/spreadsheets/d/1XL5vhW3sbDhbH9Cz0tuDiY8C3ctxq1tqvaCgkFb8cCA/edit?usp=sharing"",""มหาสารคาม!I211"")"),0)</f>
        <v>0</v>
      </c>
      <c r="J306" s="213">
        <f ca="1">IFERROR(__xludf.DUMMYFUNCTION("IMPORTRANGE(""https://docs.google.com/spreadsheets/d/1XL5vhW3sbDhbH9Cz0tuDiY8C3ctxq1tqvaCgkFb8cCA/edit?usp=sharing"",""มหาสารคาม!J211"")"),0)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IFERROR(__xludf.DUMMYFUNCTION("IMPORTRANGE(""https://docs.google.com/spreadsheets/d/1XL5vhW3sbDhbH9Cz0tuDiY8C3ctxq1tqvaCgkFb8cCA/edit?usp=sharing"",""มหาสารคาม!J212"")"),0)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IFERROR(__xludf.DUMMYFUNCTION("IMPORTRANGE(""https://docs.google.com/spreadsheets/d/1XL5vhW3sbDhbH9Cz0tuDiY8C3ctxq1tqvaCgkFb8cCA/edit?usp=sharing"",""มหาสารคาม!J213"")"),0)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IFERROR(__xludf.DUMMYFUNCTION("IMPORTRANGE(""https://docs.google.com/spreadsheets/d/1XL5vhW3sbDhbH9Cz0tuDiY8C3ctxq1tqvaCgkFb8cCA/edit?usp=sharing"",""มหาสารคาม!I214"")"),0)</f>
        <v>0</v>
      </c>
      <c r="J309" s="341">
        <f ca="1">IFERROR(__xludf.DUMMYFUNCTION("IMPORTRANGE(""https://docs.google.com/spreadsheets/d/1XL5vhW3sbDhbH9Cz0tuDiY8C3ctxq1tqvaCgkFb8cCA/edit?usp=sharing"",""มหาสารคาม!J214"")"),0)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28" t="s">
        <v>17</v>
      </c>
      <c r="E310" s="529"/>
      <c r="F310" s="529"/>
      <c r="G310" s="529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IFERROR(__xludf.DUMMYFUNCTION("IMPORTRANGE(""https://docs.google.com/spreadsheets/d/1Yj_ptqi66GCucihVvJfMjLAmec39IyEx_6qawtMGysU/edit?usp=sharing"",""สบก!DC45"")"),0)</f>
        <v>0</v>
      </c>
      <c r="N314" s="177">
        <f ca="1">IFERROR(__xludf.DUMMYFUNCTION("IMPORTRANGE(""https://docs.google.com/spreadsheets/d/1Yj_ptqi66GCucihVvJfMjLAmec39IyEx_6qawtMGysU/edit?usp=sharing"",""สบก!DD45"")"),0)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IFERROR(__xludf.DUMMYFUNCTION("IMPORTRANGE(""https://docs.google.com/spreadsheets/d/1Yj_ptqi66GCucihVvJfMjLAmec39IyEx_6qawtMGysU/edit?usp=sharing"",""สบก!CY45"")"),0)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IFERROR(__xludf.DUMMYFUNCTION("IMPORTRANGE(""https://docs.google.com/spreadsheets/d/1Yj_ptqi66GCucihVvJfMjLAmec39IyEx_6qawtMGysU/edit?usp=sharing"",""สบก!CZ45"")"),0)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30" t="s">
        <v>23</v>
      </c>
      <c r="E317" s="531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IFERROR(__xludf.DUMMYFUNCTION("IMPORTRANGE(""https://docs.google.com/spreadsheets/d/1Yj_ptqi66GCucihVvJfMjLAmec39IyEx_6qawtMGysU/edit?usp=sharing"",""สบก!DA45"")"),0)</f>
        <v>0</v>
      </c>
      <c r="M318" s="103"/>
      <c r="N318" s="93">
        <f ca="1">IFERROR(__xludf.DUMMYFUNCTION("IMPORTRANGE(""https://docs.google.com/spreadsheets/d/1Yj_ptqi66GCucihVvJfMjLAmec39IyEx_6qawtMGysU/edit?usp=sharing"",""สบก!DE45"")"),0)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IFERROR(__xludf.DUMMYFUNCTION("IMPORTRANGE(""https://docs.google.com/spreadsheets/d/1XL5vhW3sbDhbH9Cz0tuDiY8C3ctxq1tqvaCgkFb8cCA/edit?usp=sharing"",""มหาสารคาม!J220"")"),0)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IFERROR(__xludf.DUMMYFUNCTION("IMPORTRANGE(""https://docs.google.com/spreadsheets/d/1XL5vhW3sbDhbH9Cz0tuDiY8C3ctxq1tqvaCgkFb8cCA/edit?usp=sharing"",""มหาสารคาม!J221"")"),0)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IFERROR(__xludf.DUMMYFUNCTION("IMPORTRANGE(""https://docs.google.com/spreadsheets/d/1XL5vhW3sbDhbH9Cz0tuDiY8C3ctxq1tqvaCgkFb8cCA/edit?usp=sharing"",""มหาสารคาม!J222"")"),0)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IFERROR(__xludf.DUMMYFUNCTION("IMPORTRANGE(""https://docs.google.com/spreadsheets/d/1XL5vhW3sbDhbH9Cz0tuDiY8C3ctxq1tqvaCgkFb8cCA/edit?usp=sharing"",""มหาสารคาม!J223"")"),0)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IFERROR(__xludf.DUMMYFUNCTION("IMPORTRANGE(""https://docs.google.com/spreadsheets/d/1XL5vhW3sbDhbH9Cz0tuDiY8C3ctxq1tqvaCgkFb8cCA/edit?usp=sharing"",""มหาสารคาม!I224"")"),0)</f>
        <v>0</v>
      </c>
      <c r="J324" s="213">
        <f ca="1">IFERROR(__xludf.DUMMYFUNCTION("IMPORTRANGE(""https://docs.google.com/spreadsheets/d/1XL5vhW3sbDhbH9Cz0tuDiY8C3ctxq1tqvaCgkFb8cCA/edit?usp=sharing"",""มหาสารคาม!J224"")"),0)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IFERROR(__xludf.DUMMYFUNCTION("IMPORTRANGE(""https://docs.google.com/spreadsheets/d/1XL5vhW3sbDhbH9Cz0tuDiY8C3ctxq1tqvaCgkFb8cCA/edit?usp=sharing"",""มหาสารคาม!J225"")"),0)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IFERROR(__xludf.DUMMYFUNCTION("IMPORTRANGE(""https://docs.google.com/spreadsheets/d/1XL5vhW3sbDhbH9Cz0tuDiY8C3ctxq1tqvaCgkFb8cCA/edit?usp=sharing"",""มหาสารคาม!J226"")"),0)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IFERROR(__xludf.DUMMYFUNCTION("IMPORTRANGE(""https://docs.google.com/spreadsheets/d/1XL5vhW3sbDhbH9Cz0tuDiY8C3ctxq1tqvaCgkFb8cCA/edit?usp=sharing"",""มหาสารคาม!I228"")"),160)</f>
        <v>160</v>
      </c>
      <c r="J328" s="347">
        <f ca="1">IFERROR(__xludf.DUMMYFUNCTION("IMPORTRANGE(""https://docs.google.com/spreadsheets/d/1XL5vhW3sbDhbH9Cz0tuDiY8C3ctxq1tqvaCgkFb8cCA/edit?usp=sharing"",""มหาสารคาม!J228"")"),43)</f>
        <v>43</v>
      </c>
      <c r="K328" s="325">
        <f ca="1">IF(I328&gt;0,J328*100/I328,0)</f>
        <v>26.875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28" t="s">
        <v>17</v>
      </c>
      <c r="E329" s="529"/>
      <c r="F329" s="529"/>
      <c r="G329" s="529"/>
      <c r="H329" s="155" t="s">
        <v>12</v>
      </c>
      <c r="I329" s="170"/>
      <c r="J329" s="170"/>
      <c r="K329" s="171"/>
      <c r="L329" s="158">
        <f t="shared" ref="L329:N329" ca="1" si="98">L330+L331</f>
        <v>658010</v>
      </c>
      <c r="M329" s="158">
        <f t="shared" ca="1" si="98"/>
        <v>351110</v>
      </c>
      <c r="N329" s="158">
        <f t="shared" ca="1" si="98"/>
        <v>269851</v>
      </c>
      <c r="O329" s="157">
        <f t="shared" ref="O329:O331" ca="1" si="99">IF(L329&gt;0,N329*100/L329,0)</f>
        <v>41.010167018738315</v>
      </c>
      <c r="P329" s="157">
        <f t="shared" ref="P329:P331" ca="1" si="100">IF(M329&gt;0,N329*100/M329,0)</f>
        <v>76.856540685255339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658010</v>
      </c>
      <c r="M331" s="163">
        <f t="shared" ca="1" si="102"/>
        <v>351110</v>
      </c>
      <c r="N331" s="163">
        <f t="shared" ca="1" si="102"/>
        <v>269851</v>
      </c>
      <c r="O331" s="162">
        <f t="shared" ca="1" si="99"/>
        <v>41.010167018738315</v>
      </c>
      <c r="P331" s="162">
        <f t="shared" ca="1" si="100"/>
        <v>76.856540685255339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658010</v>
      </c>
      <c r="M333" s="176">
        <f ca="1">IFERROR(__xludf.DUMMYFUNCTION("IMPORTRANGE(""https://docs.google.com/spreadsheets/d/1Yj_ptqi66GCucihVvJfMjLAmec39IyEx_6qawtMGysU/edit?usp=sharing"",""สบก!DL45"")"),351110)</f>
        <v>351110</v>
      </c>
      <c r="N333" s="177">
        <f ca="1">IFERROR(__xludf.DUMMYFUNCTION("IMPORTRANGE(""https://docs.google.com/spreadsheets/d/1Yj_ptqi66GCucihVvJfMjLAmec39IyEx_6qawtMGysU/edit?usp=sharing"",""สบก!DM45"")"),269851)</f>
        <v>269851</v>
      </c>
      <c r="O333" s="178">
        <f ca="1">IF(L333&gt;0,N333*100/L333,0)</f>
        <v>41.010167018738315</v>
      </c>
      <c r="P333" s="178">
        <f ca="1">IF(M333&gt;0,N333*100/M333,0)</f>
        <v>76.856540685255339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IFERROR(__xludf.DUMMYFUNCTION("IMPORTRANGE(""https://docs.google.com/spreadsheets/d/1Yj_ptqi66GCucihVvJfMjLAmec39IyEx_6qawtMGysU/edit?usp=sharing"",""สบก!DH45"")"),306000)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IFERROR(__xludf.DUMMYFUNCTION("IMPORTRANGE(""https://docs.google.com/spreadsheets/d/1Yj_ptqi66GCucihVvJfMjLAmec39IyEx_6qawtMGysU/edit?usp=sharing"",""สบก!DI45"")"),352010)</f>
        <v>352010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30" t="s">
        <v>23</v>
      </c>
      <c r="E336" s="531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IFERROR(__xludf.DUMMYFUNCTION("IMPORTRANGE(""https://docs.google.com/spreadsheets/d/1Yj_ptqi66GCucihVvJfMjLAmec39IyEx_6qawtMGysU/edit?usp=sharing"",""สบก!DJ45"")"),0)</f>
        <v>0</v>
      </c>
      <c r="M337" s="103"/>
      <c r="N337" s="93">
        <f ca="1">IFERROR(__xludf.DUMMYFUNCTION("IMPORTRANGE(""https://docs.google.com/spreadsheets/d/1Yj_ptqi66GCucihVvJfMjLAmec39IyEx_6qawtMGysU/edit?usp=sharing"",""สบก!DN45"")"),0)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IFERROR(__xludf.DUMMYFUNCTION("IMPORTRANGE(""https://docs.google.com/spreadsheets/d/1XL5vhW3sbDhbH9Cz0tuDiY8C3ctxq1tqvaCgkFb8cCA/edit?usp=sharing"",""มหาสารคาม!I234"")"),0)</f>
        <v>0</v>
      </c>
      <c r="J339" s="197">
        <f ca="1">IFERROR(__xludf.DUMMYFUNCTION("IMPORTRANGE(""https://docs.google.com/spreadsheets/d/1XL5vhW3sbDhbH9Cz0tuDiY8C3ctxq1tqvaCgkFb8cCA/edit?usp=sharing"",""มหาสารคาม!J234"")"),102)</f>
        <v>102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IFERROR(__xludf.DUMMYFUNCTION("IMPORTRANGE(""https://docs.google.com/spreadsheets/d/1XL5vhW3sbDhbH9Cz0tuDiY8C3ctxq1tqvaCgkFb8cCA/edit?usp=sharing"",""มหาสารคาม!I235"")"),1350)</f>
        <v>1350</v>
      </c>
      <c r="J340" s="197">
        <f ca="1">IFERROR(__xludf.DUMMYFUNCTION("IMPORTRANGE(""https://docs.google.com/spreadsheets/d/1XL5vhW3sbDhbH9Cz0tuDiY8C3ctxq1tqvaCgkFb8cCA/edit?usp=sharing"",""มหาสารคาม!J235"")"),836.13)</f>
        <v>836.13</v>
      </c>
      <c r="K340" s="350">
        <f t="shared" ca="1" si="103"/>
        <v>61.935555555555553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IFERROR(__xludf.DUMMYFUNCTION("IMPORTRANGE(""https://docs.google.com/spreadsheets/d/1XL5vhW3sbDhbH9Cz0tuDiY8C3ctxq1tqvaCgkFb8cCA/edit?usp=sharing"",""มหาสารคาม!I236"")"),160)</f>
        <v>160</v>
      </c>
      <c r="J341" s="197">
        <f ca="1">IFERROR(__xludf.DUMMYFUNCTION("IMPORTRANGE(""https://docs.google.com/spreadsheets/d/1XL5vhW3sbDhbH9Cz0tuDiY8C3ctxq1tqvaCgkFb8cCA/edit?usp=sharing"",""มหาสารคาม!J236"")"),45)</f>
        <v>45</v>
      </c>
      <c r="K341" s="350">
        <f t="shared" ca="1" si="103"/>
        <v>28.125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IFERROR(__xludf.DUMMYFUNCTION("IMPORTRANGE(""https://docs.google.com/spreadsheets/d/1XL5vhW3sbDhbH9Cz0tuDiY8C3ctxq1tqvaCgkFb8cCA/edit?usp=sharing"",""มหาสารคาม!I237"")"),0)</f>
        <v>0</v>
      </c>
      <c r="J342" s="197">
        <f ca="1">IFERROR(__xludf.DUMMYFUNCTION("IMPORTRANGE(""https://docs.google.com/spreadsheets/d/1XL5vhW3sbDhbH9Cz0tuDiY8C3ctxq1tqvaCgkFb8cCA/edit?usp=sharing"",""มหาสารคาม!J237"")"),474.22)</f>
        <v>474.22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IFERROR(__xludf.DUMMYFUNCTION("IMPORTRANGE(""https://docs.google.com/spreadsheets/d/1XL5vhW3sbDhbH9Cz0tuDiY8C3ctxq1tqvaCgkFb8cCA/edit?usp=sharing"",""มหาสารคาม!I238"")"),160)</f>
        <v>160</v>
      </c>
      <c r="J343" s="197">
        <f ca="1">IFERROR(__xludf.DUMMYFUNCTION("IMPORTRANGE(""https://docs.google.com/spreadsheets/d/1XL5vhW3sbDhbH9Cz0tuDiY8C3ctxq1tqvaCgkFb8cCA/edit?usp=sharing"",""มหาสารคาม!J238"")"),0)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IFERROR(__xludf.DUMMYFUNCTION("IMPORTRANGE(""https://docs.google.com/spreadsheets/d/1XL5vhW3sbDhbH9Cz0tuDiY8C3ctxq1tqvaCgkFb8cCA/edit?usp=sharing"",""มหาสารคาม!I239"")"),0)</f>
        <v>0</v>
      </c>
      <c r="J344" s="197">
        <f ca="1">IFERROR(__xludf.DUMMYFUNCTION("IMPORTRANGE(""https://docs.google.com/spreadsheets/d/1XL5vhW3sbDhbH9Cz0tuDiY8C3ctxq1tqvaCgkFb8cCA/edit?usp=sharing"",""มหาสารคาม!J239"")"),0)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IFERROR(__xludf.DUMMYFUNCTION("IMPORTRANGE(""https://docs.google.com/spreadsheets/d/1XL5vhW3sbDhbH9Cz0tuDiY8C3ctxq1tqvaCgkFb8cCA/edit?usp=sharing"",""มหาสารคาม!I240"")"),160)</f>
        <v>160</v>
      </c>
      <c r="J345" s="197">
        <f ca="1">IFERROR(__xludf.DUMMYFUNCTION("IMPORTRANGE(""https://docs.google.com/spreadsheets/d/1XL5vhW3sbDhbH9Cz0tuDiY8C3ctxq1tqvaCgkFb8cCA/edit?usp=sharing"",""มหาสารคาม!J240"")"),43)</f>
        <v>43</v>
      </c>
      <c r="K345" s="350">
        <f t="shared" ca="1" si="103"/>
        <v>26.875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IFERROR(__xludf.DUMMYFUNCTION("IMPORTRANGE(""https://docs.google.com/spreadsheets/d/1XL5vhW3sbDhbH9Cz0tuDiY8C3ctxq1tqvaCgkFb8cCA/edit?usp=sharing"",""มหาสารคาม!I241"")"),0)</f>
        <v>0</v>
      </c>
      <c r="J346" s="197">
        <f ca="1">IFERROR(__xludf.DUMMYFUNCTION("IMPORTRANGE(""https://docs.google.com/spreadsheets/d/1XL5vhW3sbDhbH9Cz0tuDiY8C3ctxq1tqvaCgkFb8cCA/edit?usp=sharing"",""มหาสารคาม!J241"")"),458.18)</f>
        <v>458.18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IFERROR(__xludf.DUMMYFUNCTION("IMPORTRANGE(""https://docs.google.com/spreadsheets/d/1XL5vhW3sbDhbH9Cz0tuDiY8C3ctxq1tqvaCgkFb8cCA/edit?usp=sharing"",""มหาสารคาม!L242"")"),2360457)</f>
        <v>2360457</v>
      </c>
      <c r="M347" s="366"/>
      <c r="N347" s="366">
        <f ca="1">IFERROR(__xludf.DUMMYFUNCTION("IMPORTRANGE(""https://docs.google.com/spreadsheets/d/1XL5vhW3sbDhbH9Cz0tuDiY8C3ctxq1tqvaCgkFb8cCA/edit?usp=sharing"",""มหาสารคาม!M242"")"),263320.61)</f>
        <v>263320.61</v>
      </c>
      <c r="O347" s="366">
        <f ca="1">+IF(L347&gt;0,N347*100/L347,0)</f>
        <v>11.155492771103223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IFERROR(__xludf.DUMMYFUNCTION("IMPORTRANGE(""https://docs.google.com/spreadsheets/d/1XL5vhW3sbDhbH9Cz0tuDiY8C3ctxq1tqvaCgkFb8cCA/edit?usp=sharing"",""มหาสารคาม!I244"")"),300)</f>
        <v>300</v>
      </c>
      <c r="J349" s="379">
        <f ca="1">IFERROR(__xludf.DUMMYFUNCTION("IMPORTRANGE(""https://docs.google.com/spreadsheets/d/1XL5vhW3sbDhbH9Cz0tuDiY8C3ctxq1tqvaCgkFb8cCA/edit?usp=sharing"",""มหาสารคาม!J244"")"),0)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IFERROR(__xludf.DUMMYFUNCTION("IMPORTRANGE(""https://docs.google.com/spreadsheets/d/1XL5vhW3sbDhbH9Cz0tuDiY8C3ctxq1tqvaCgkFb8cCA/edit?usp=sharing"",""มหาสารคาม!L244"")"),616300)</f>
        <v>616300</v>
      </c>
      <c r="M349" s="381"/>
      <c r="N349" s="381">
        <f ca="1">IFERROR(__xludf.DUMMYFUNCTION("IMPORTRANGE(""https://docs.google.com/spreadsheets/d/1XL5vhW3sbDhbH9Cz0tuDiY8C3ctxq1tqvaCgkFb8cCA/edit?usp=sharing"",""มหาสารคาม!M244"")"),100345.48)</f>
        <v>100345.48</v>
      </c>
      <c r="O349" s="381">
        <f ca="1">+IF(L349&gt;0,N349*100/L349,0)</f>
        <v>16.281921142300828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IFERROR(__xludf.DUMMYFUNCTION("IMPORTRANGE(""https://docs.google.com/spreadsheets/d/1XL5vhW3sbDhbH9Cz0tuDiY8C3ctxq1tqvaCgkFb8cCA/edit?usp=sharing"",""มหาสารคาม!I245"")"),140)</f>
        <v>140</v>
      </c>
      <c r="J350" s="379">
        <f ca="1">IFERROR(__xludf.DUMMYFUNCTION("IMPORTRANGE(""https://docs.google.com/spreadsheets/d/1XL5vhW3sbDhbH9Cz0tuDiY8C3ctxq1tqvaCgkFb8cCA/edit?usp=sharing"",""มหาสารคาม!J245"")"),0)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IFERROR(__xludf.DUMMYFUNCTION("IMPORTRANGE(""https://docs.google.com/spreadsheets/d/1XL5vhW3sbDhbH9Cz0tuDiY8C3ctxq1tqvaCgkFb8cCA/edit?usp=sharing"",""มหาสารคาม!L246"")"),0)</f>
        <v>0</v>
      </c>
      <c r="M351" s="172"/>
      <c r="N351" s="172">
        <f ca="1">IFERROR(__xludf.DUMMYFUNCTION("IMPORTRANGE(""https://docs.google.com/spreadsheets/d/1XL5vhW3sbDhbH9Cz0tuDiY8C3ctxq1tqvaCgkFb8cCA/edit?usp=sharing"",""มหาสารคาม!M246"")"),0)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IFERROR(__xludf.DUMMYFUNCTION("IMPORTRANGE(""https://docs.google.com/spreadsheets/d/1XL5vhW3sbDhbH9Cz0tuDiY8C3ctxq1tqvaCgkFb8cCA/edit?usp=sharing"",""มหาสารคาม!L247"")"),616300)</f>
        <v>616300</v>
      </c>
      <c r="M352" s="173"/>
      <c r="N352" s="172">
        <f ca="1">IFERROR(__xludf.DUMMYFUNCTION("IMPORTRANGE(""https://docs.google.com/spreadsheets/d/1XL5vhW3sbDhbH9Cz0tuDiY8C3ctxq1tqvaCgkFb8cCA/edit?usp=sharing"",""มหาสารคาม!M247"")"),100345.48)</f>
        <v>100345.48</v>
      </c>
      <c r="O352" s="173">
        <f t="shared" ca="1" si="105"/>
        <v>16.281921142300828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IFERROR(__xludf.DUMMYFUNCTION("IMPORTRANGE(""https://docs.google.com/spreadsheets/d/1XL5vhW3sbDhbH9Cz0tuDiY8C3ctxq1tqvaCgkFb8cCA/edit?usp=sharing"",""มหาสารคาม!L248"")"),0)</f>
        <v>0</v>
      </c>
      <c r="M353" s="178"/>
      <c r="N353" s="178">
        <f ca="1">IFERROR(__xludf.DUMMYFUNCTION("IMPORTRANGE(""https://docs.google.com/spreadsheets/d/1XL5vhW3sbDhbH9Cz0tuDiY8C3ctxq1tqvaCgkFb8cCA/edit?usp=sharing"",""มหาสารคาม!M248"")"),0)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IFERROR(__xludf.DUMMYFUNCTION("IMPORTRANGE(""https://docs.google.com/spreadsheets/d/1XL5vhW3sbDhbH9Cz0tuDiY8C3ctxq1tqvaCgkFb8cCA/edit?usp=sharing"",""มหาสารคาม!L249"")"),616300)</f>
        <v>616300</v>
      </c>
      <c r="M354" s="178"/>
      <c r="N354" s="175">
        <f ca="1">IFERROR(__xludf.DUMMYFUNCTION("IMPORTRANGE(""https://docs.google.com/spreadsheets/d/1XL5vhW3sbDhbH9Cz0tuDiY8C3ctxq1tqvaCgkFb8cCA/edit?usp=sharing"",""มหาสารคาม!M249"")"),100345.48)</f>
        <v>100345.48</v>
      </c>
      <c r="O354" s="178">
        <f t="shared" ca="1" si="105"/>
        <v>16.281921142300828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IFERROR(__xludf.DUMMYFUNCTION("IMPORTRANGE(""https://docs.google.com/spreadsheets/d/1XL5vhW3sbDhbH9Cz0tuDiY8C3ctxq1tqvaCgkFb8cCA/edit?usp=sharing"",""มหาสารคาม!M250"")"),57410)</f>
        <v>57410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IFERROR(__xludf.DUMMYFUNCTION("IMPORTRANGE(""https://docs.google.com/spreadsheets/d/1XL5vhW3sbDhbH9Cz0tuDiY8C3ctxq1tqvaCgkFb8cCA/edit?usp=sharing"",""มหาสารคาม!M251"")"),0)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IFERROR(__xludf.DUMMYFUNCTION("IMPORTRANGE(""https://docs.google.com/spreadsheets/d/1XL5vhW3sbDhbH9Cz0tuDiY8C3ctxq1tqvaCgkFb8cCA/edit?usp=sharing"",""มหาสารคาม!M252"")"),42935.48)</f>
        <v>42935.48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IFERROR(__xludf.DUMMYFUNCTION("IMPORTRANGE(""https://docs.google.com/spreadsheets/d/1XL5vhW3sbDhbH9Cz0tuDiY8C3ctxq1tqvaCgkFb8cCA/edit?usp=sharing"",""มหาสารคาม!M253"")"),0)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IFERROR(__xludf.DUMMYFUNCTION("IMPORTRANGE(""https://docs.google.com/spreadsheets/d/1XL5vhW3sbDhbH9Cz0tuDiY8C3ctxq1tqvaCgkFb8cCA/edit?usp=sharing"",""มหาสารคาม!J255"")"),0)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IFERROR(__xludf.DUMMYFUNCTION("IMPORTRANGE(""https://docs.google.com/spreadsheets/d/1XL5vhW3sbDhbH9Cz0tuDiY8C3ctxq1tqvaCgkFb8cCA/edit?usp=sharing"",""มหาสารคาม!J256"")"),1)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IFERROR(__xludf.DUMMYFUNCTION("IMPORTRANGE(""https://docs.google.com/spreadsheets/d/1XL5vhW3sbDhbH9Cz0tuDiY8C3ctxq1tqvaCgkFb8cCA/edit?usp=sharing"",""มหาสารคาม!J257"")"),1)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IFERROR(__xludf.DUMMYFUNCTION("IMPORTRANGE(""https://docs.google.com/spreadsheets/d/1XL5vhW3sbDhbH9Cz0tuDiY8C3ctxq1tqvaCgkFb8cCA/edit?usp=sharing"",""มหาสารคาม!J258"")"),1)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IFERROR(__xludf.DUMMYFUNCTION("IMPORTRANGE(""https://docs.google.com/spreadsheets/d/1XL5vhW3sbDhbH9Cz0tuDiY8C3ctxq1tqvaCgkFb8cCA/edit?usp=sharing"",""มหาสารคาม!J166"")"),0)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IFERROR(__xludf.DUMMYFUNCTION("IMPORTRANGE(""https://docs.google.com/spreadsheets/d/1XL5vhW3sbDhbH9Cz0tuDiY8C3ctxq1tqvaCgkFb8cCA/edit?usp=sharing"",""มหาสารคาม!J166"")"),0)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IFERROR(__xludf.DUMMYFUNCTION("IMPORTRANGE(""https://docs.google.com/spreadsheets/d/1XL5vhW3sbDhbH9Cz0tuDiY8C3ctxq1tqvaCgkFb8cCA/edit?usp=sharing"",""มหาสารคาม!J166"")"),0)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IFERROR(__xludf.DUMMYFUNCTION("IMPORTRANGE(""https://docs.google.com/spreadsheets/d/1XL5vhW3sbDhbH9Cz0tuDiY8C3ctxq1tqvaCgkFb8cCA/edit?usp=sharing"",""มหาสารคาม!J166"")"),0)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IFERROR(__xludf.DUMMYFUNCTION("IMPORTRANGE(""https://docs.google.com/spreadsheets/d/1XL5vhW3sbDhbH9Cz0tuDiY8C3ctxq1tqvaCgkFb8cCA/edit?usp=sharing"",""มหาสารคาม!I263"")"),140)</f>
        <v>140</v>
      </c>
      <c r="J368" s="197">
        <f ca="1">IFERROR(__xludf.DUMMYFUNCTION("IMPORTRANGE(""https://docs.google.com/spreadsheets/d/1XL5vhW3sbDhbH9Cz0tuDiY8C3ctxq1tqvaCgkFb8cCA/edit?usp=sharing"",""มหาสารคาม!J263"")"),0)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IFERROR(__xludf.DUMMYFUNCTION("IMPORTRANGE(""https://docs.google.com/spreadsheets/d/1XL5vhW3sbDhbH9Cz0tuDiY8C3ctxq1tqvaCgkFb8cCA/edit?usp=sharing"",""มหาสารคาม!I164"")"),0)</f>
        <v>0</v>
      </c>
      <c r="J369" s="213">
        <f ca="1">IFERROR(__xludf.DUMMYFUNCTION("IMPORTRANGE(""https://docs.google.com/spreadsheets/d/1XL5vhW3sbDhbH9Cz0tuDiY8C3ctxq1tqvaCgkFb8cCA/edit?usp=sharing"",""มหาสารคาม!J164"")"),0)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IFERROR(__xludf.DUMMYFUNCTION("IMPORTRANGE(""https://docs.google.com/spreadsheets/d/1XL5vhW3sbDhbH9Cz0tuDiY8C3ctxq1tqvaCgkFb8cCA/edit?usp=sharing"",""มหาสารคาม!I265"")"),140)</f>
        <v>140</v>
      </c>
      <c r="J370" s="213">
        <f ca="1">IFERROR(__xludf.DUMMYFUNCTION("IMPORTRANGE(""https://docs.google.com/spreadsheets/d/1XL5vhW3sbDhbH9Cz0tuDiY8C3ctxq1tqvaCgkFb8cCA/edit?usp=sharing"",""มหาสารคาม!J265"")"),115)</f>
        <v>115</v>
      </c>
      <c r="K370" s="171">
        <f t="shared" ca="1" si="106"/>
        <v>82.142857142857139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IFERROR(__xludf.DUMMYFUNCTION("IMPORTRANGE(""https://docs.google.com/spreadsheets/d/1XL5vhW3sbDhbH9Cz0tuDiY8C3ctxq1tqvaCgkFb8cCA/edit?usp=sharing"",""มหาสารคาม!I164"")"),0)</f>
        <v>0</v>
      </c>
      <c r="J371" s="198">
        <f ca="1">IFERROR(__xludf.DUMMYFUNCTION("IMPORTRANGE(""https://docs.google.com/spreadsheets/d/1XL5vhW3sbDhbH9Cz0tuDiY8C3ctxq1tqvaCgkFb8cCA/edit?usp=sharing"",""มหาสารคาม!J164"")"),0)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IFERROR(__xludf.DUMMYFUNCTION("IMPORTRANGE(""https://docs.google.com/spreadsheets/d/1XL5vhW3sbDhbH9Cz0tuDiY8C3ctxq1tqvaCgkFb8cCA/edit?usp=sharing"",""มหาสารคาม!I267"")"),140)</f>
        <v>140</v>
      </c>
      <c r="J372" s="198">
        <f ca="1">IFERROR(__xludf.DUMMYFUNCTION("IMPORTRANGE(""https://docs.google.com/spreadsheets/d/1XL5vhW3sbDhbH9Cz0tuDiY8C3ctxq1tqvaCgkFb8cCA/edit?usp=sharing"",""มหาสารคาม!J267"")"),0)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IFERROR(__xludf.DUMMYFUNCTION("IMPORTRANGE(""https://docs.google.com/spreadsheets/d/1XL5vhW3sbDhbH9Cz0tuDiY8C3ctxq1tqvaCgkFb8cCA/edit?usp=sharing"",""มหาสารคาม!I164"")"),0)</f>
        <v>0</v>
      </c>
      <c r="J373" s="213">
        <f ca="1">IFERROR(__xludf.DUMMYFUNCTION("IMPORTRANGE(""https://docs.google.com/spreadsheets/d/1XL5vhW3sbDhbH9Cz0tuDiY8C3ctxq1tqvaCgkFb8cCA/edit?usp=sharing"",""มหาสารคาม!J164"")"),0)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IFERROR(__xludf.DUMMYFUNCTION("IMPORTRANGE(""https://docs.google.com/spreadsheets/d/1XL5vhW3sbDhbH9Cz0tuDiY8C3ctxq1tqvaCgkFb8cCA/edit?usp=sharing"",""มหาสารคาม!I164"")"),0)</f>
        <v>0</v>
      </c>
      <c r="J374" s="197">
        <f ca="1">IFERROR(__xludf.DUMMYFUNCTION("IMPORTRANGE(""https://docs.google.com/spreadsheets/d/1XL5vhW3sbDhbH9Cz0tuDiY8C3ctxq1tqvaCgkFb8cCA/edit?usp=sharing"",""มหาสารคาม!J164"")"),0)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IFERROR(__xludf.DUMMYFUNCTION("IMPORTRANGE(""https://docs.google.com/spreadsheets/d/1XL5vhW3sbDhbH9Cz0tuDiY8C3ctxq1tqvaCgkFb8cCA/edit?usp=sharing"",""มหาสารคาม!I270"")"),300)</f>
        <v>300</v>
      </c>
      <c r="J375" s="197">
        <f ca="1">IFERROR(__xludf.DUMMYFUNCTION("IMPORTRANGE(""https://docs.google.com/spreadsheets/d/1XL5vhW3sbDhbH9Cz0tuDiY8C3ctxq1tqvaCgkFb8cCA/edit?usp=sharing"",""มหาสารคาม!J270"")"),0)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IFERROR(__xludf.DUMMYFUNCTION("IMPORTRANGE(""https://docs.google.com/spreadsheets/d/1XL5vhW3sbDhbH9Cz0tuDiY8C3ctxq1tqvaCgkFb8cCA/edit?usp=sharing"",""มหาสารคาม!I271"")"),25)</f>
        <v>25</v>
      </c>
      <c r="J376" s="198">
        <f ca="1">IFERROR(__xludf.DUMMYFUNCTION("IMPORTRANGE(""https://docs.google.com/spreadsheets/d/1XL5vhW3sbDhbH9Cz0tuDiY8C3ctxq1tqvaCgkFb8cCA/edit?usp=sharing"",""มหาสารคาม!J271"")"),0)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IFERROR(__xludf.DUMMYFUNCTION("IMPORTRANGE(""https://docs.google.com/spreadsheets/d/1XL5vhW3sbDhbH9Cz0tuDiY8C3ctxq1tqvaCgkFb8cCA/edit?usp=sharing"",""มหาสารคาม!I272"")"),275)</f>
        <v>275</v>
      </c>
      <c r="J377" s="213">
        <f ca="1">IFERROR(__xludf.DUMMYFUNCTION("IMPORTRANGE(""https://docs.google.com/spreadsheets/d/1XL5vhW3sbDhbH9Cz0tuDiY8C3ctxq1tqvaCgkFb8cCA/edit?usp=sharing"",""มหาสารคาม!J272"")"),0)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IFERROR(__xludf.DUMMYFUNCTION("IMPORTRANGE(""https://docs.google.com/spreadsheets/d/1XL5vhW3sbDhbH9Cz0tuDiY8C3ctxq1tqvaCgkFb8cCA/edit?usp=sharing"",""มหาสารคาม!J273"")"),0)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IFERROR(__xludf.DUMMYFUNCTION("IMPORTRANGE(""https://docs.google.com/spreadsheets/d/1XL5vhW3sbDhbH9Cz0tuDiY8C3ctxq1tqvaCgkFb8cCA/edit?usp=sharing"",""มหาสารคาม!J274"")"),0)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IFERROR(__xludf.DUMMYFUNCTION("IMPORTRANGE(""https://docs.google.com/spreadsheets/d/1XL5vhW3sbDhbH9Cz0tuDiY8C3ctxq1tqvaCgkFb8cCA/edit?usp=sharing"",""มหาสารคาม!I275"")"),1000)</f>
        <v>1000</v>
      </c>
      <c r="J380" s="379">
        <f ca="1">IFERROR(__xludf.DUMMYFUNCTION("IMPORTRANGE(""https://docs.google.com/spreadsheets/d/1XL5vhW3sbDhbH9Cz0tuDiY8C3ctxq1tqvaCgkFb8cCA/edit?usp=sharing"",""มหาสารคาม!J275"")"),0)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IFERROR(__xludf.DUMMYFUNCTION("IMPORTRANGE(""https://docs.google.com/spreadsheets/d/1XL5vhW3sbDhbH9Cz0tuDiY8C3ctxq1tqvaCgkFb8cCA/edit?usp=sharing"",""มหาสารคาม!L275"")"),1028520)</f>
        <v>1028520</v>
      </c>
      <c r="M380" s="381"/>
      <c r="N380" s="381">
        <f ca="1">IFERROR(__xludf.DUMMYFUNCTION("IMPORTRANGE(""https://docs.google.com/spreadsheets/d/1XL5vhW3sbDhbH9Cz0tuDiY8C3ctxq1tqvaCgkFb8cCA/edit?usp=sharing"",""มหาสารคาม!M275"")"),42580.65)</f>
        <v>42580.65</v>
      </c>
      <c r="O380" s="381">
        <f ca="1">+IF(L380&gt;0,N380*100/L380,0)</f>
        <v>4.1399924162874813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IFERROR(__xludf.DUMMYFUNCTION("IMPORTRANGE(""https://docs.google.com/spreadsheets/d/1XL5vhW3sbDhbH9Cz0tuDiY8C3ctxq1tqvaCgkFb8cCA/edit?usp=sharing"",""มหาสารคาม!I276"")"),100)</f>
        <v>100</v>
      </c>
      <c r="J381" s="379">
        <f ca="1">IFERROR(__xludf.DUMMYFUNCTION("IMPORTRANGE(""https://docs.google.com/spreadsheets/d/1XL5vhW3sbDhbH9Cz0tuDiY8C3ctxq1tqvaCgkFb8cCA/edit?usp=sharing"",""มหาสารคาม!J276"")"),0)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IFERROR(__xludf.DUMMYFUNCTION("IMPORTRANGE(""https://docs.google.com/spreadsheets/d/1XL5vhW3sbDhbH9Cz0tuDiY8C3ctxq1tqvaCgkFb8cCA/edit?usp=sharing"",""มหาสารคาม!L277"")"),0)</f>
        <v>0</v>
      </c>
      <c r="M382" s="172"/>
      <c r="N382" s="172">
        <f ca="1">IFERROR(__xludf.DUMMYFUNCTION("IMPORTRANGE(""https://docs.google.com/spreadsheets/d/1XL5vhW3sbDhbH9Cz0tuDiY8C3ctxq1tqvaCgkFb8cCA/edit?usp=sharing"",""มหาสารคาม!M277"")"),0)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IFERROR(__xludf.DUMMYFUNCTION("IMPORTRANGE(""https://docs.google.com/spreadsheets/d/1XL5vhW3sbDhbH9Cz0tuDiY8C3ctxq1tqvaCgkFb8cCA/edit?usp=sharing"",""มหาสารคาม!L278"")"),1028520)</f>
        <v>1028520</v>
      </c>
      <c r="M383" s="173"/>
      <c r="N383" s="173">
        <f ca="1">IFERROR(__xludf.DUMMYFUNCTION("IMPORTRANGE(""https://docs.google.com/spreadsheets/d/1XL5vhW3sbDhbH9Cz0tuDiY8C3ctxq1tqvaCgkFb8cCA/edit?usp=sharing"",""มหาสารคาม!M278"")"),42580.65)</f>
        <v>42580.65</v>
      </c>
      <c r="O383" s="173">
        <f t="shared" ca="1" si="109"/>
        <v>4.1399924162874813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IFERROR(__xludf.DUMMYFUNCTION("IMPORTRANGE(""https://docs.google.com/spreadsheets/d/1XL5vhW3sbDhbH9Cz0tuDiY8C3ctxq1tqvaCgkFb8cCA/edit?usp=sharing"",""มหาสารคาม!L279"")"),0)</f>
        <v>0</v>
      </c>
      <c r="M384" s="178"/>
      <c r="N384" s="178">
        <f ca="1">IFERROR(__xludf.DUMMYFUNCTION("IMPORTRANGE(""https://docs.google.com/spreadsheets/d/1XL5vhW3sbDhbH9Cz0tuDiY8C3ctxq1tqvaCgkFb8cCA/edit?usp=sharing"",""มหาสารคาม!M279"")"),0)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IFERROR(__xludf.DUMMYFUNCTION("IMPORTRANGE(""https://docs.google.com/spreadsheets/d/1XL5vhW3sbDhbH9Cz0tuDiY8C3ctxq1tqvaCgkFb8cCA/edit?usp=sharing"",""มหาสารคาม!L280"")"),1028520)</f>
        <v>1028520</v>
      </c>
      <c r="M385" s="178"/>
      <c r="N385" s="175">
        <f ca="1">IFERROR(__xludf.DUMMYFUNCTION("IMPORTRANGE(""https://docs.google.com/spreadsheets/d/1XL5vhW3sbDhbH9Cz0tuDiY8C3ctxq1tqvaCgkFb8cCA/edit?usp=sharing"",""มหาสารคาม!M280"")"),42580.65)</f>
        <v>42580.65</v>
      </c>
      <c r="O385" s="178">
        <f t="shared" ca="1" si="109"/>
        <v>4.1399924162874813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IFERROR(__xludf.DUMMYFUNCTION("IMPORTRANGE(""https://docs.google.com/spreadsheets/d/1XL5vhW3sbDhbH9Cz0tuDiY8C3ctxq1tqvaCgkFb8cCA/edit?usp=sharing"",""มหาสารคาม!M281"")"),0)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IFERROR(__xludf.DUMMYFUNCTION("IMPORTRANGE(""https://docs.google.com/spreadsheets/d/1XL5vhW3sbDhbH9Cz0tuDiY8C3ctxq1tqvaCgkFb8cCA/edit?usp=sharing"",""มหาสารคาม!M282"")"),0)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IFERROR(__xludf.DUMMYFUNCTION("IMPORTRANGE(""https://docs.google.com/spreadsheets/d/1XL5vhW3sbDhbH9Cz0tuDiY8C3ctxq1tqvaCgkFb8cCA/edit?usp=sharing"",""มหาสารคาม!M283"")"),42580.65)</f>
        <v>42580.65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IFERROR(__xludf.DUMMYFUNCTION("IMPORTRANGE(""https://docs.google.com/spreadsheets/d/1XL5vhW3sbDhbH9Cz0tuDiY8C3ctxq1tqvaCgkFb8cCA/edit?usp=sharing"",""มหาสารคาม!M284"")"),0)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IFERROR(__xludf.DUMMYFUNCTION("IMPORTRANGE(""https://docs.google.com/spreadsheets/d/1XL5vhW3sbDhbH9Cz0tuDiY8C3ctxq1tqvaCgkFb8cCA/edit?usp=sharing"",""มหาสารคาม!J286"")"),0)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IFERROR(__xludf.DUMMYFUNCTION("IMPORTRANGE(""https://docs.google.com/spreadsheets/d/1XL5vhW3sbDhbH9Cz0tuDiY8C3ctxq1tqvaCgkFb8cCA/edit?usp=sharing"",""มหาสารคาม!J287"")"),1)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IFERROR(__xludf.DUMMYFUNCTION("IMPORTRANGE(""https://docs.google.com/spreadsheets/d/1XL5vhW3sbDhbH9Cz0tuDiY8C3ctxq1tqvaCgkFb8cCA/edit?usp=sharing"",""มหาสารคาม!J288"")"),1)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IFERROR(__xludf.DUMMYFUNCTION("IMPORTRANGE(""https://docs.google.com/spreadsheets/d/1XL5vhW3sbDhbH9Cz0tuDiY8C3ctxq1tqvaCgkFb8cCA/edit?usp=sharing"",""มหาสารคาม!J289"")"),1)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IFERROR(__xludf.DUMMYFUNCTION("IMPORTRANGE(""https://docs.google.com/spreadsheets/d/1XL5vhW3sbDhbH9Cz0tuDiY8C3ctxq1tqvaCgkFb8cCA/edit?usp=sharing"",""มหาสารคาม!I291"")"),100)</f>
        <v>100</v>
      </c>
      <c r="J396" s="207">
        <f ca="1">IFERROR(__xludf.DUMMYFUNCTION("IMPORTRANGE(""https://docs.google.com/spreadsheets/d/1XL5vhW3sbDhbH9Cz0tuDiY8C3ctxq1tqvaCgkFb8cCA/edit?usp=sharing"",""มหาสารคาม!J291"")"),0)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IFERROR(__xludf.DUMMYFUNCTION("IMPORTRANGE(""https://docs.google.com/spreadsheets/d/1XL5vhW3sbDhbH9Cz0tuDiY8C3ctxq1tqvaCgkFb8cCA/edit?usp=sharing"",""มหาสารคาม!I292"")"),1000)</f>
        <v>1000</v>
      </c>
      <c r="J397" s="207">
        <f ca="1">IFERROR(__xludf.DUMMYFUNCTION("IMPORTRANGE(""https://docs.google.com/spreadsheets/d/1XL5vhW3sbDhbH9Cz0tuDiY8C3ctxq1tqvaCgkFb8cCA/edit?usp=sharing"",""มหาสารคาม!J292"")"),0)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IFERROR(__xludf.DUMMYFUNCTION("IMPORTRANGE(""https://docs.google.com/spreadsheets/d/1XL5vhW3sbDhbH9Cz0tuDiY8C3ctxq1tqvaCgkFb8cCA/edit?usp=sharing"",""มหาสารคาม!I293"")"),100)</f>
        <v>100</v>
      </c>
      <c r="J398" s="207">
        <f ca="1">IFERROR(__xludf.DUMMYFUNCTION("IMPORTRANGE(""https://docs.google.com/spreadsheets/d/1XL5vhW3sbDhbH9Cz0tuDiY8C3ctxq1tqvaCgkFb8cCA/edit?usp=sharing"",""มหาสารคาม!J293"")"),0)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IFERROR(__xludf.DUMMYFUNCTION("IMPORTRANGE(""https://docs.google.com/spreadsheets/d/1XL5vhW3sbDhbH9Cz0tuDiY8C3ctxq1tqvaCgkFb8cCA/edit?usp=sharing"",""มหาสารคาม!J294"")"),0)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IFERROR(__xludf.DUMMYFUNCTION("IMPORTRANGE(""https://docs.google.com/spreadsheets/d/1XL5vhW3sbDhbH9Cz0tuDiY8C3ctxq1tqvaCgkFb8cCA/edit?usp=sharing"",""มหาสารคาม!J295"")"),0)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IFERROR(__xludf.DUMMYFUNCTION("IMPORTRANGE(""https://docs.google.com/spreadsheets/d/1XL5vhW3sbDhbH9Cz0tuDiY8C3ctxq1tqvaCgkFb8cCA/edit?usp=sharing"",""มหาสารคาม!I296"")"),210)</f>
        <v>210</v>
      </c>
      <c r="J401" s="379">
        <f ca="1">IFERROR(__xludf.DUMMYFUNCTION("IMPORTRANGE(""https://docs.google.com/spreadsheets/d/1XL5vhW3sbDhbH9Cz0tuDiY8C3ctxq1tqvaCgkFb8cCA/edit?usp=sharing"",""มหาสารคาม!J296"")"),210)</f>
        <v>210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IFERROR(__xludf.DUMMYFUNCTION("IMPORTRANGE(""https://docs.google.com/spreadsheets/d/1XL5vhW3sbDhbH9Cz0tuDiY8C3ctxq1tqvaCgkFb8cCA/edit?usp=sharing"",""มหาสารคาม!L296"")"),234280)</f>
        <v>234280</v>
      </c>
      <c r="M401" s="381"/>
      <c r="N401" s="381">
        <f ca="1">IFERROR(__xludf.DUMMYFUNCTION("IMPORTRANGE(""https://docs.google.com/spreadsheets/d/1XL5vhW3sbDhbH9Cz0tuDiY8C3ctxq1tqvaCgkFb8cCA/edit?usp=sharing"",""มหาสารคาม!M296"")"),49299)</f>
        <v>49299</v>
      </c>
      <c r="O401" s="381">
        <f ca="1">+IF(L401&gt;0,N401*100/L401,0)</f>
        <v>21.042769335837459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IFERROR(__xludf.DUMMYFUNCTION("IMPORTRANGE(""https://docs.google.com/spreadsheets/d/1XL5vhW3sbDhbH9Cz0tuDiY8C3ctxq1tqvaCgkFb8cCA/edit?usp=sharing"",""มหาสารคาม!I297"")"),70)</f>
        <v>70</v>
      </c>
      <c r="J402" s="379">
        <f ca="1">IFERROR(__xludf.DUMMYFUNCTION("IMPORTRANGE(""https://docs.google.com/spreadsheets/d/1XL5vhW3sbDhbH9Cz0tuDiY8C3ctxq1tqvaCgkFb8cCA/edit?usp=sharing"",""มหาสารคาม!J297"")"),0)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IFERROR(__xludf.DUMMYFUNCTION("IMPORTRANGE(""https://docs.google.com/spreadsheets/d/1XL5vhW3sbDhbH9Cz0tuDiY8C3ctxq1tqvaCgkFb8cCA/edit?usp=sharing"",""มหาสารคาม!L298"")"),0)</f>
        <v>0</v>
      </c>
      <c r="M403" s="172"/>
      <c r="N403" s="178">
        <f ca="1">IFERROR(__xludf.DUMMYFUNCTION("IMPORTRANGE(""https://docs.google.com/spreadsheets/d/1XL5vhW3sbDhbH9Cz0tuDiY8C3ctxq1tqvaCgkFb8cCA/edit?usp=sharing"",""มหาสารคาม!M298"")"),0)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IFERROR(__xludf.DUMMYFUNCTION("IMPORTRANGE(""https://docs.google.com/spreadsheets/d/1XL5vhW3sbDhbH9Cz0tuDiY8C3ctxq1tqvaCgkFb8cCA/edit?usp=sharing"",""มหาสารคาม!L299"")"),234280)</f>
        <v>234280</v>
      </c>
      <c r="M404" s="173"/>
      <c r="N404" s="178">
        <f ca="1">IFERROR(__xludf.DUMMYFUNCTION("IMPORTRANGE(""https://docs.google.com/spreadsheets/d/1XL5vhW3sbDhbH9Cz0tuDiY8C3ctxq1tqvaCgkFb8cCA/edit?usp=sharing"",""มหาสารคาม!M299"")"),49299)</f>
        <v>49299</v>
      </c>
      <c r="O404" s="178">
        <f t="shared" ca="1" si="112"/>
        <v>21.042769335837459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IFERROR(__xludf.DUMMYFUNCTION("IMPORTRANGE(""https://docs.google.com/spreadsheets/d/1XL5vhW3sbDhbH9Cz0tuDiY8C3ctxq1tqvaCgkFb8cCA/edit?usp=sharing"",""มหาสารคาม!L300"")"),0)</f>
        <v>0</v>
      </c>
      <c r="M405" s="178"/>
      <c r="N405" s="178">
        <f ca="1">IFERROR(__xludf.DUMMYFUNCTION("IMPORTRANGE(""https://docs.google.com/spreadsheets/d/1XL5vhW3sbDhbH9Cz0tuDiY8C3ctxq1tqvaCgkFb8cCA/edit?usp=sharing"",""มหาสารคาม!M300"")"),0)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IFERROR(__xludf.DUMMYFUNCTION("IMPORTRANGE(""https://docs.google.com/spreadsheets/d/1XL5vhW3sbDhbH9Cz0tuDiY8C3ctxq1tqvaCgkFb8cCA/edit?usp=sharing"",""มหาสารคาม!L301"")"),234280)</f>
        <v>234280</v>
      </c>
      <c r="M406" s="178"/>
      <c r="N406" s="178">
        <f ca="1">IFERROR(__xludf.DUMMYFUNCTION("IMPORTRANGE(""https://docs.google.com/spreadsheets/d/1XL5vhW3sbDhbH9Cz0tuDiY8C3ctxq1tqvaCgkFb8cCA/edit?usp=sharing"",""มหาสารคาม!M301"")"),49299)</f>
        <v>49299</v>
      </c>
      <c r="O406" s="178">
        <f t="shared" ca="1" si="112"/>
        <v>21.042769335837459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IFERROR(__xludf.DUMMYFUNCTION("IMPORTRANGE(""https://docs.google.com/spreadsheets/d/1XL5vhW3sbDhbH9Cz0tuDiY8C3ctxq1tqvaCgkFb8cCA/edit?usp=sharing"",""มหาสารคาม!M302"")"),49299)</f>
        <v>49299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IFERROR(__xludf.DUMMYFUNCTION("IMPORTRANGE(""https://docs.google.com/spreadsheets/d/1XL5vhW3sbDhbH9Cz0tuDiY8C3ctxq1tqvaCgkFb8cCA/edit?usp=sharing"",""มหาสารคาม!M303"")"),0)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IFERROR(__xludf.DUMMYFUNCTION("IMPORTRANGE(""https://docs.google.com/spreadsheets/d/1XL5vhW3sbDhbH9Cz0tuDiY8C3ctxq1tqvaCgkFb8cCA/edit?usp=sharing"",""มหาสารคาม!M304"")"),0)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IFERROR(__xludf.DUMMYFUNCTION("IMPORTRANGE(""https://docs.google.com/spreadsheets/d/1XL5vhW3sbDhbH9Cz0tuDiY8C3ctxq1tqvaCgkFb8cCA/edit?usp=sharing"",""มหาสารคาม!M305"")"),0)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IFERROR(__xludf.DUMMYFUNCTION("IMPORTRANGE(""https://docs.google.com/spreadsheets/d/1XL5vhW3sbDhbH9Cz0tuDiY8C3ctxq1tqvaCgkFb8cCA/edit?usp=sharing"",""มหาสารคาม!J307"")"),0)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IFERROR(__xludf.DUMMYFUNCTION("IMPORTRANGE(""https://docs.google.com/spreadsheets/d/1XL5vhW3sbDhbH9Cz0tuDiY8C3ctxq1tqvaCgkFb8cCA/edit?usp=sharing"",""มหาสารคาม!J308"")"),1)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IFERROR(__xludf.DUMMYFUNCTION("IMPORTRANGE(""https://docs.google.com/spreadsheets/d/1XL5vhW3sbDhbH9Cz0tuDiY8C3ctxq1tqvaCgkFb8cCA/edit?usp=sharing"",""มหาสารคาม!J309"")"),1)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IFERROR(__xludf.DUMMYFUNCTION("IMPORTRANGE(""https://docs.google.com/spreadsheets/d/1XL5vhW3sbDhbH9Cz0tuDiY8C3ctxq1tqvaCgkFb8cCA/edit?usp=sharing"",""มหาสารคาม!J310"")"),1)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IFERROR(__xludf.DUMMYFUNCTION("IMPORTRANGE(""https://docs.google.com/spreadsheets/d/1XL5vhW3sbDhbH9Cz0tuDiY8C3ctxq1tqvaCgkFb8cCA/edit?usp=sharing"",""มหาสารคาม!I311"")"),70)</f>
        <v>70</v>
      </c>
      <c r="J416" s="210">
        <f ca="1">IFERROR(__xludf.DUMMYFUNCTION("IMPORTRANGE(""https://docs.google.com/spreadsheets/d/1XL5vhW3sbDhbH9Cz0tuDiY8C3ctxq1tqvaCgkFb8cCA/edit?usp=sharing"",""มหาสารคาม!J311"")"),0)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IFERROR(__xludf.DUMMYFUNCTION("IMPORTRANGE(""https://docs.google.com/spreadsheets/d/1XL5vhW3sbDhbH9Cz0tuDiY8C3ctxq1tqvaCgkFb8cCA/edit?usp=sharing"",""มหาสารคาม!I312"")"),20)</f>
        <v>20</v>
      </c>
      <c r="J417" s="400">
        <f ca="1">IFERROR(__xludf.DUMMYFUNCTION("IMPORTRANGE(""https://docs.google.com/spreadsheets/d/1XL5vhW3sbDhbH9Cz0tuDiY8C3ctxq1tqvaCgkFb8cCA/edit?usp=sharing"",""มหาสารคาม!J312"")"),0)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IFERROR(__xludf.DUMMYFUNCTION("IMPORTRANGE(""https://docs.google.com/spreadsheets/d/1XL5vhW3sbDhbH9Cz0tuDiY8C3ctxq1tqvaCgkFb8cCA/edit?usp=sharing"",""มหาสารคาม!I313"")"),60)</f>
        <v>60</v>
      </c>
      <c r="J418" s="401">
        <f ca="1">IFERROR(__xludf.DUMMYFUNCTION("IMPORTRANGE(""https://docs.google.com/spreadsheets/d/1XL5vhW3sbDhbH9Cz0tuDiY8C3ctxq1tqvaCgkFb8cCA/edit?usp=sharing"",""มหาสารคาม!J313"")"),60)</f>
        <v>60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IFERROR(__xludf.DUMMYFUNCTION("IMPORTRANGE(""https://docs.google.com/spreadsheets/d/1XL5vhW3sbDhbH9Cz0tuDiY8C3ctxq1tqvaCgkFb8cCA/edit?usp=sharing"",""มหาสารคาม!I314"")"),20)</f>
        <v>20</v>
      </c>
      <c r="J419" s="402">
        <f ca="1">IFERROR(__xludf.DUMMYFUNCTION("IMPORTRANGE(""https://docs.google.com/spreadsheets/d/1XL5vhW3sbDhbH9Cz0tuDiY8C3ctxq1tqvaCgkFb8cCA/edit?usp=sharing"",""มหาสารคาม!J314"")"),0)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IFERROR(__xludf.DUMMYFUNCTION("IMPORTRANGE(""https://docs.google.com/spreadsheets/d/1XL5vhW3sbDhbH9Cz0tuDiY8C3ctxq1tqvaCgkFb8cCA/edit?usp=sharing"",""มหาสารคาม!I315"")"),20)</f>
        <v>20</v>
      </c>
      <c r="J420" s="402">
        <f ca="1">IFERROR(__xludf.DUMMYFUNCTION("IMPORTRANGE(""https://docs.google.com/spreadsheets/d/1XL5vhW3sbDhbH9Cz0tuDiY8C3ctxq1tqvaCgkFb8cCA/edit?usp=sharing"",""มหาสารคาม!J315"")"),20)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IFERROR(__xludf.DUMMYFUNCTION("IMPORTRANGE(""https://docs.google.com/spreadsheets/d/1XL5vhW3sbDhbH9Cz0tuDiY8C3ctxq1tqvaCgkFb8cCA/edit?usp=sharing"",""มหาสารคาม!I316"")"),40)</f>
        <v>40</v>
      </c>
      <c r="J421" s="400">
        <f ca="1">IFERROR(__xludf.DUMMYFUNCTION("IMPORTRANGE(""https://docs.google.com/spreadsheets/d/1XL5vhW3sbDhbH9Cz0tuDiY8C3ctxq1tqvaCgkFb8cCA/edit?usp=sharing"",""มหาสารคาม!J316"")"),0)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IFERROR(__xludf.DUMMYFUNCTION("IMPORTRANGE(""https://docs.google.com/spreadsheets/d/1XL5vhW3sbDhbH9Cz0tuDiY8C3ctxq1tqvaCgkFb8cCA/edit?usp=sharing"",""มหาสารคาม!I317"")"),120)</f>
        <v>120</v>
      </c>
      <c r="J422" s="401">
        <f ca="1">IFERROR(__xludf.DUMMYFUNCTION("IMPORTRANGE(""https://docs.google.com/spreadsheets/d/1XL5vhW3sbDhbH9Cz0tuDiY8C3ctxq1tqvaCgkFb8cCA/edit?usp=sharing"",""มหาสารคาม!J317"")"),120)</f>
        <v>120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IFERROR(__xludf.DUMMYFUNCTION("IMPORTRANGE(""https://docs.google.com/spreadsheets/d/1XL5vhW3sbDhbH9Cz0tuDiY8C3ctxq1tqvaCgkFb8cCA/edit?usp=sharing"",""มหาสารคาม!I318"")"),40)</f>
        <v>40</v>
      </c>
      <c r="J423" s="402">
        <f ca="1">IFERROR(__xludf.DUMMYFUNCTION("IMPORTRANGE(""https://docs.google.com/spreadsheets/d/1XL5vhW3sbDhbH9Cz0tuDiY8C3ctxq1tqvaCgkFb8cCA/edit?usp=sharing"",""มหาสารคาม!J318"")"),40)</f>
        <v>40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IFERROR(__xludf.DUMMYFUNCTION("IMPORTRANGE(""https://docs.google.com/spreadsheets/d/1XL5vhW3sbDhbH9Cz0tuDiY8C3ctxq1tqvaCgkFb8cCA/edit?usp=sharing"",""มหาสารคาม!I319"")"),40)</f>
        <v>40</v>
      </c>
      <c r="J424" s="402">
        <f ca="1">IFERROR(__xludf.DUMMYFUNCTION("IMPORTRANGE(""https://docs.google.com/spreadsheets/d/1XL5vhW3sbDhbH9Cz0tuDiY8C3ctxq1tqvaCgkFb8cCA/edit?usp=sharing"",""มหาสารคาม!J319"")"),0)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IFERROR(__xludf.DUMMYFUNCTION("IMPORTRANGE(""https://docs.google.com/spreadsheets/d/1XL5vhW3sbDhbH9Cz0tuDiY8C3ctxq1tqvaCgkFb8cCA/edit?usp=sharing"",""มหาสารคาม!I320"")"),40)</f>
        <v>40</v>
      </c>
      <c r="J425" s="402">
        <f ca="1">IFERROR(__xludf.DUMMYFUNCTION("IMPORTRANGE(""https://docs.google.com/spreadsheets/d/1XL5vhW3sbDhbH9Cz0tuDiY8C3ctxq1tqvaCgkFb8cCA/edit?usp=sharing"",""มหาสารคาม!J320"")"),0)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IFERROR(__xludf.DUMMYFUNCTION("IMPORTRANGE(""https://docs.google.com/spreadsheets/d/1XL5vhW3sbDhbH9Cz0tuDiY8C3ctxq1tqvaCgkFb8cCA/edit?usp=sharing"",""มหาสารคาม!I321"")"),10)</f>
        <v>10</v>
      </c>
      <c r="J426" s="400">
        <f ca="1">IFERROR(__xludf.DUMMYFUNCTION("IMPORTRANGE(""https://docs.google.com/spreadsheets/d/1XL5vhW3sbDhbH9Cz0tuDiY8C3ctxq1tqvaCgkFb8cCA/edit?usp=sharing"",""มหาสารคาม!J321"")"),0)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IFERROR(__xludf.DUMMYFUNCTION("IMPORTRANGE(""https://docs.google.com/spreadsheets/d/1XL5vhW3sbDhbH9Cz0tuDiY8C3ctxq1tqvaCgkFb8cCA/edit?usp=sharing"",""มหาสารคาม!I322"")"),30)</f>
        <v>30</v>
      </c>
      <c r="J427" s="401">
        <f ca="1">IFERROR(__xludf.DUMMYFUNCTION("IMPORTRANGE(""https://docs.google.com/spreadsheets/d/1XL5vhW3sbDhbH9Cz0tuDiY8C3ctxq1tqvaCgkFb8cCA/edit?usp=sharing"",""มหาสารคาม!J322"")"),30)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IFERROR(__xludf.DUMMYFUNCTION("IMPORTRANGE(""https://docs.google.com/spreadsheets/d/1XL5vhW3sbDhbH9Cz0tuDiY8C3ctxq1tqvaCgkFb8cCA/edit?usp=sharing"",""มหาสารคาม!I323"")"),10)</f>
        <v>10</v>
      </c>
      <c r="J428" s="402">
        <f ca="1">IFERROR(__xludf.DUMMYFUNCTION("IMPORTRANGE(""https://docs.google.com/spreadsheets/d/1XL5vhW3sbDhbH9Cz0tuDiY8C3ctxq1tqvaCgkFb8cCA/edit?usp=sharing"",""มหาสารคาม!J323"")"),10)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IFERROR(__xludf.DUMMYFUNCTION("IMPORTRANGE(""https://docs.google.com/spreadsheets/d/1XL5vhW3sbDhbH9Cz0tuDiY8C3ctxq1tqvaCgkFb8cCA/edit?usp=sharing"",""มหาสารคาม!I324"")"),10)</f>
        <v>10</v>
      </c>
      <c r="J429" s="402">
        <f ca="1">IFERROR(__xludf.DUMMYFUNCTION("IMPORTRANGE(""https://docs.google.com/spreadsheets/d/1XL5vhW3sbDhbH9Cz0tuDiY8C3ctxq1tqvaCgkFb8cCA/edit?usp=sharing"",""มหาสารคาม!J324"")"),0)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IFERROR(__xludf.DUMMYFUNCTION("IMPORTRANGE(""https://docs.google.com/spreadsheets/d/1XL5vhW3sbDhbH9Cz0tuDiY8C3ctxq1tqvaCgkFb8cCA/edit?usp=sharing"",""มหาสารคาม!I325"")"),60)</f>
        <v>60</v>
      </c>
      <c r="J430" s="400">
        <f ca="1">IFERROR(__xludf.DUMMYFUNCTION("IMPORTRANGE(""https://docs.google.com/spreadsheets/d/1XL5vhW3sbDhbH9Cz0tuDiY8C3ctxq1tqvaCgkFb8cCA/edit?usp=sharing"",""มหาสารคาม!J325"")"),0)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IFERROR(__xludf.DUMMYFUNCTION("IMPORTRANGE(""https://docs.google.com/spreadsheets/d/1XL5vhW3sbDhbH9Cz0tuDiY8C3ctxq1tqvaCgkFb8cCA/edit?usp=sharing"",""มหาสารคาม!I326"")"),20)</f>
        <v>20</v>
      </c>
      <c r="J431" s="402">
        <f ca="1">IFERROR(__xludf.DUMMYFUNCTION("IMPORTRANGE(""https://docs.google.com/spreadsheets/d/1XL5vhW3sbDhbH9Cz0tuDiY8C3ctxq1tqvaCgkFb8cCA/edit?usp=sharing"",""มหาสารคาม!J326"")"),0)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IFERROR(__xludf.DUMMYFUNCTION("IMPORTRANGE(""https://docs.google.com/spreadsheets/d/1XL5vhW3sbDhbH9Cz0tuDiY8C3ctxq1tqvaCgkFb8cCA/edit?usp=sharing"",""มหาสารคาม!I327"")"),40)</f>
        <v>40</v>
      </c>
      <c r="J432" s="402">
        <f ca="1">IFERROR(__xludf.DUMMYFUNCTION("IMPORTRANGE(""https://docs.google.com/spreadsheets/d/1XL5vhW3sbDhbH9Cz0tuDiY8C3ctxq1tqvaCgkFb8cCA/edit?usp=sharing"",""มหาสารคาม!J327"")"),0)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IFERROR(__xludf.DUMMYFUNCTION("IMPORTRANGE(""https://docs.google.com/spreadsheets/d/1XL5vhW3sbDhbH9Cz0tuDiY8C3ctxq1tqvaCgkFb8cCA/edit?usp=sharing"",""มหาสารคาม!J328"")"),0)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IFERROR(__xludf.DUMMYFUNCTION("IMPORTRANGE(""https://docs.google.com/spreadsheets/d/1XL5vhW3sbDhbH9Cz0tuDiY8C3ctxq1tqvaCgkFb8cCA/edit?usp=sharing"",""มหาสารคาม!J329"")"),0)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IFERROR(__xludf.DUMMYFUNCTION("IMPORTRANGE(""https://docs.google.com/spreadsheets/d/1XL5vhW3sbDhbH9Cz0tuDiY8C3ctxq1tqvaCgkFb8cCA/edit?usp=sharing"",""มหาสารคาม!I330"")"),21)</f>
        <v>21</v>
      </c>
      <c r="J435" s="418">
        <f ca="1">IFERROR(__xludf.DUMMYFUNCTION("IMPORTRANGE(""https://docs.google.com/spreadsheets/d/1XL5vhW3sbDhbH9Cz0tuDiY8C3ctxq1tqvaCgkFb8cCA/edit?usp=sharing"",""มหาสารคาม!J330"")"),0)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IFERROR(__xludf.DUMMYFUNCTION("IMPORTRANGE(""https://docs.google.com/spreadsheets/d/1XL5vhW3sbDhbH9Cz0tuDiY8C3ctxq1tqvaCgkFb8cCA/edit?usp=sharing"",""มหาสารคาม!L330"")"),96000)</f>
        <v>96000</v>
      </c>
      <c r="M435" s="420"/>
      <c r="N435" s="420">
        <f ca="1">IFERROR(__xludf.DUMMYFUNCTION("IMPORTRANGE(""https://docs.google.com/spreadsheets/d/1XL5vhW3sbDhbH9Cz0tuDiY8C3ctxq1tqvaCgkFb8cCA/edit?usp=sharing"",""มหาสารคาม!M330"")"),0)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IFERROR(__xludf.DUMMYFUNCTION("IMPORTRANGE(""https://docs.google.com/spreadsheets/d/1XL5vhW3sbDhbH9Cz0tuDiY8C3ctxq1tqvaCgkFb8cCA/edit?usp=sharing"",""มหาสารคาม!L331"")"),0)</f>
        <v>0</v>
      </c>
      <c r="M436" s="172"/>
      <c r="N436" s="178">
        <f ca="1">IFERROR(__xludf.DUMMYFUNCTION("IMPORTRANGE(""https://docs.google.com/spreadsheets/d/1XL5vhW3sbDhbH9Cz0tuDiY8C3ctxq1tqvaCgkFb8cCA/edit?usp=sharing"",""มหาสารคาม!M331"")"),0)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IFERROR(__xludf.DUMMYFUNCTION("IMPORTRANGE(""https://docs.google.com/spreadsheets/d/1XL5vhW3sbDhbH9Cz0tuDiY8C3ctxq1tqvaCgkFb8cCA/edit?usp=sharing"",""มหาสารคาม!L332"")"),96000)</f>
        <v>96000</v>
      </c>
      <c r="M437" s="173"/>
      <c r="N437" s="178">
        <f ca="1">IFERROR(__xludf.DUMMYFUNCTION("IMPORTRANGE(""https://docs.google.com/spreadsheets/d/1XL5vhW3sbDhbH9Cz0tuDiY8C3ctxq1tqvaCgkFb8cCA/edit?usp=sharing"",""มหาสารคาม!M332"")"),0)</f>
        <v>0</v>
      </c>
      <c r="O437" s="178">
        <f t="shared" ca="1" si="114"/>
        <v>0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IFERROR(__xludf.DUMMYFUNCTION("IMPORTRANGE(""https://docs.google.com/spreadsheets/d/1XL5vhW3sbDhbH9Cz0tuDiY8C3ctxq1tqvaCgkFb8cCA/edit?usp=sharing"",""มหาสารคาม!L333"")"),0)</f>
        <v>0</v>
      </c>
      <c r="M438" s="178"/>
      <c r="N438" s="178">
        <f ca="1">IFERROR(__xludf.DUMMYFUNCTION("IMPORTRANGE(""https://docs.google.com/spreadsheets/d/1XL5vhW3sbDhbH9Cz0tuDiY8C3ctxq1tqvaCgkFb8cCA/edit?usp=sharing"",""มหาสารคาม!M333"")"),0)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IFERROR(__xludf.DUMMYFUNCTION("IMPORTRANGE(""https://docs.google.com/spreadsheets/d/1XL5vhW3sbDhbH9Cz0tuDiY8C3ctxq1tqvaCgkFb8cCA/edit?usp=sharing"",""มหาสารคาม!L334"")"),96000)</f>
        <v>96000</v>
      </c>
      <c r="M439" s="178"/>
      <c r="N439" s="178">
        <f ca="1">IFERROR(__xludf.DUMMYFUNCTION("IMPORTRANGE(""https://docs.google.com/spreadsheets/d/1XL5vhW3sbDhbH9Cz0tuDiY8C3ctxq1tqvaCgkFb8cCA/edit?usp=sharing"",""มหาสารคาม!M334"")"),0)</f>
        <v>0</v>
      </c>
      <c r="O439" s="178">
        <f t="shared" ca="1" si="114"/>
        <v>0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IFERROR(__xludf.DUMMYFUNCTION("IMPORTRANGE(""https://docs.google.com/spreadsheets/d/1XL5vhW3sbDhbH9Cz0tuDiY8C3ctxq1tqvaCgkFb8cCA/edit?usp=sharing"",""มหาสารคาม!M335"")"),0)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IFERROR(__xludf.DUMMYFUNCTION("IMPORTRANGE(""https://docs.google.com/spreadsheets/d/1XL5vhW3sbDhbH9Cz0tuDiY8C3ctxq1tqvaCgkFb8cCA/edit?usp=sharing"",""มหาสารคาม!M336"")"),0)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IFERROR(__xludf.DUMMYFUNCTION("IMPORTRANGE(""https://docs.google.com/spreadsheets/d/1XL5vhW3sbDhbH9Cz0tuDiY8C3ctxq1tqvaCgkFb8cCA/edit?usp=sharing"",""มหาสารคาม!M337"")"),0)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IFERROR(__xludf.DUMMYFUNCTION("IMPORTRANGE(""https://docs.google.com/spreadsheets/d/1XL5vhW3sbDhbH9Cz0tuDiY8C3ctxq1tqvaCgkFb8cCA/edit?usp=sharing"",""มหาสารคาม!M338"")"),0)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IFERROR(__xludf.DUMMYFUNCTION("IMPORTRANGE(""https://docs.google.com/spreadsheets/d/1XL5vhW3sbDhbH9Cz0tuDiY8C3ctxq1tqvaCgkFb8cCA/edit?usp=sharing"",""มหาสารคาม!J340"")"),0)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IFERROR(__xludf.DUMMYFUNCTION("IMPORTRANGE(""https://docs.google.com/spreadsheets/d/1XL5vhW3sbDhbH9Cz0tuDiY8C3ctxq1tqvaCgkFb8cCA/edit?usp=sharing"",""มหาสารคาม!J341"")"),1)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IFERROR(__xludf.DUMMYFUNCTION("IMPORTRANGE(""https://docs.google.com/spreadsheets/d/1XL5vhW3sbDhbH9Cz0tuDiY8C3ctxq1tqvaCgkFb8cCA/edit?usp=sharing"",""มหาสารคาม!J342"")"),1)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IFERROR(__xludf.DUMMYFUNCTION("IMPORTRANGE(""https://docs.google.com/spreadsheets/d/1XL5vhW3sbDhbH9Cz0tuDiY8C3ctxq1tqvaCgkFb8cCA/edit?usp=sharing"",""มหาสารคาม!J343"")"),1)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IFERROR(__xludf.DUMMYFUNCTION("IMPORTRANGE(""https://docs.google.com/spreadsheets/d/1XL5vhW3sbDhbH9Cz0tuDiY8C3ctxq1tqvaCgkFb8cCA/edit?usp=sharing"",""มหาสารคาม!I344"")"),21)</f>
        <v>21</v>
      </c>
      <c r="J449" s="210">
        <f ca="1">IFERROR(__xludf.DUMMYFUNCTION("IMPORTRANGE(""https://docs.google.com/spreadsheets/d/1XL5vhW3sbDhbH9Cz0tuDiY8C3ctxq1tqvaCgkFb8cCA/edit?usp=sharing"",""มหาสารคาม!J344"")"),0)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IFERROR(__xludf.DUMMYFUNCTION("IMPORTRANGE(""https://docs.google.com/spreadsheets/d/1XL5vhW3sbDhbH9Cz0tuDiY8C3ctxq1tqvaCgkFb8cCA/edit?usp=sharing"",""มหาสารคาม!I345"")"),21)</f>
        <v>21</v>
      </c>
      <c r="J450" s="198">
        <f ca="1">IFERROR(__xludf.DUMMYFUNCTION("IMPORTRANGE(""https://docs.google.com/spreadsheets/d/1XL5vhW3sbDhbH9Cz0tuDiY8C3ctxq1tqvaCgkFb8cCA/edit?usp=sharing"",""มหาสารคาม!J345"")"),0)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IFERROR(__xludf.DUMMYFUNCTION("IMPORTRANGE(""https://docs.google.com/spreadsheets/d/1XL5vhW3sbDhbH9Cz0tuDiY8C3ctxq1tqvaCgkFb8cCA/edit?usp=sharing"",""มหาสารคาม!I346"")"),0)</f>
        <v>0</v>
      </c>
      <c r="J451" s="197">
        <f ca="1">IFERROR(__xludf.DUMMYFUNCTION("IMPORTRANGE(""https://docs.google.com/spreadsheets/d/1XL5vhW3sbDhbH9Cz0tuDiY8C3ctxq1tqvaCgkFb8cCA/edit?usp=sharing"",""มหาสารคาม!J346"")"),0)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IFERROR(__xludf.DUMMYFUNCTION("IMPORTRANGE(""https://docs.google.com/spreadsheets/d/1XL5vhW3sbDhbH9Cz0tuDiY8C3ctxq1tqvaCgkFb8cCA/edit?usp=sharing"",""มหาสารคาม!I347"")"),0)</f>
        <v>0</v>
      </c>
      <c r="J452" s="197">
        <f ca="1">IFERROR(__xludf.DUMMYFUNCTION("IMPORTRANGE(""https://docs.google.com/spreadsheets/d/1XL5vhW3sbDhbH9Cz0tuDiY8C3ctxq1tqvaCgkFb8cCA/edit?usp=sharing"",""มหาสารคาม!J347"")"),0)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IFERROR(__xludf.DUMMYFUNCTION("IMPORTRANGE(""https://docs.google.com/spreadsheets/d/1XL5vhW3sbDhbH9Cz0tuDiY8C3ctxq1tqvaCgkFb8cCA/edit?usp=sharing"",""มหาสารคาม!J348"")"),0)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IFERROR(__xludf.DUMMYFUNCTION("IMPORTRANGE(""https://docs.google.com/spreadsheets/d/1XL5vhW3sbDhbH9Cz0tuDiY8C3ctxq1tqvaCgkFb8cCA/edit?usp=sharing"",""มหาสารคาม!J349"")"),0)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IFERROR(__xludf.DUMMYFUNCTION("IMPORTRANGE(""https://docs.google.com/spreadsheets/d/1XL5vhW3sbDhbH9Cz0tuDiY8C3ctxq1tqvaCgkFb8cCA/edit?usp=sharing"",""มหาสารคาม!I350"")"),23588)</f>
        <v>23588</v>
      </c>
      <c r="J455" s="379">
        <f ca="1">IFERROR(__xludf.DUMMYFUNCTION("IMPORTRANGE(""https://docs.google.com/spreadsheets/d/1XL5vhW3sbDhbH9Cz0tuDiY8C3ctxq1tqvaCgkFb8cCA/edit?usp=sharing"",""มหาสารคาม!J350"")"),0)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IFERROR(__xludf.DUMMYFUNCTION("IMPORTRANGE(""https://docs.google.com/spreadsheets/d/1XL5vhW3sbDhbH9Cz0tuDiY8C3ctxq1tqvaCgkFb8cCA/edit?usp=sharing"",""มหาสารคาม!L350"")"),209637)</f>
        <v>209637</v>
      </c>
      <c r="M455" s="381"/>
      <c r="N455" s="381">
        <f ca="1">IFERROR(__xludf.DUMMYFUNCTION("IMPORTRANGE(""https://docs.google.com/spreadsheets/d/1XL5vhW3sbDhbH9Cz0tuDiY8C3ctxq1tqvaCgkFb8cCA/edit?usp=sharing"",""มหาสารคาม!M350"")"),8880)</f>
        <v>8880</v>
      </c>
      <c r="O455" s="381">
        <f t="shared" ref="O455:O459" ca="1" si="116">+IF(L455&gt;0,N455*100/L455,0)</f>
        <v>4.2358934730033342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IFERROR(__xludf.DUMMYFUNCTION("IMPORTRANGE(""https://docs.google.com/spreadsheets/d/1XL5vhW3sbDhbH9Cz0tuDiY8C3ctxq1tqvaCgkFb8cCA/edit?usp=sharing"",""มหาสารคาม!L351"")"),0)</f>
        <v>0</v>
      </c>
      <c r="M456" s="172"/>
      <c r="N456" s="178">
        <f ca="1">IFERROR(__xludf.DUMMYFUNCTION("IMPORTRANGE(""https://docs.google.com/spreadsheets/d/1XL5vhW3sbDhbH9Cz0tuDiY8C3ctxq1tqvaCgkFb8cCA/edit?usp=sharing"",""มหาสารคาม!M351"")"),0)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IFERROR(__xludf.DUMMYFUNCTION("IMPORTRANGE(""https://docs.google.com/spreadsheets/d/1XL5vhW3sbDhbH9Cz0tuDiY8C3ctxq1tqvaCgkFb8cCA/edit?usp=sharing"",""มหาสารคาม!L352"")"),209637)</f>
        <v>209637</v>
      </c>
      <c r="M457" s="173"/>
      <c r="N457" s="178">
        <f ca="1">IFERROR(__xludf.DUMMYFUNCTION("IMPORTRANGE(""https://docs.google.com/spreadsheets/d/1XL5vhW3sbDhbH9Cz0tuDiY8C3ctxq1tqvaCgkFb8cCA/edit?usp=sharing"",""มหาสารคาม!M352"")"),8880)</f>
        <v>8880</v>
      </c>
      <c r="O457" s="178">
        <f t="shared" ca="1" si="116"/>
        <v>4.2358934730033342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IFERROR(__xludf.DUMMYFUNCTION("IMPORTRANGE(""https://docs.google.com/spreadsheets/d/1XL5vhW3sbDhbH9Cz0tuDiY8C3ctxq1tqvaCgkFb8cCA/edit?usp=sharing"",""มหาสารคาม!L353"")"),0)</f>
        <v>0</v>
      </c>
      <c r="M458" s="178"/>
      <c r="N458" s="178">
        <f ca="1">IFERROR(__xludf.DUMMYFUNCTION("IMPORTRANGE(""https://docs.google.com/spreadsheets/d/1XL5vhW3sbDhbH9Cz0tuDiY8C3ctxq1tqvaCgkFb8cCA/edit?usp=sharing"",""มหาสารคาม!M353"")"),0)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IFERROR(__xludf.DUMMYFUNCTION("IMPORTRANGE(""https://docs.google.com/spreadsheets/d/1XL5vhW3sbDhbH9Cz0tuDiY8C3ctxq1tqvaCgkFb8cCA/edit?usp=sharing"",""มหาสารคาม!L354"")"),209637)</f>
        <v>209637</v>
      </c>
      <c r="M459" s="178"/>
      <c r="N459" s="178">
        <f ca="1">IFERROR(__xludf.DUMMYFUNCTION("IMPORTRANGE(""https://docs.google.com/spreadsheets/d/1XL5vhW3sbDhbH9Cz0tuDiY8C3ctxq1tqvaCgkFb8cCA/edit?usp=sharing"",""มหาสารคาม!M354"")"),8880)</f>
        <v>8880</v>
      </c>
      <c r="O459" s="178">
        <f t="shared" ca="1" si="116"/>
        <v>4.2358934730033342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IFERROR(__xludf.DUMMYFUNCTION("IMPORTRANGE(""https://docs.google.com/spreadsheets/d/1XL5vhW3sbDhbH9Cz0tuDiY8C3ctxq1tqvaCgkFb8cCA/edit?usp=sharing"",""มหาสารคาม!M355"")"),0)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IFERROR(__xludf.DUMMYFUNCTION("IMPORTRANGE(""https://docs.google.com/spreadsheets/d/1XL5vhW3sbDhbH9Cz0tuDiY8C3ctxq1tqvaCgkFb8cCA/edit?usp=sharing"",""มหาสารคาม!M356"")"),0)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IFERROR(__xludf.DUMMYFUNCTION("IMPORTRANGE(""https://docs.google.com/spreadsheets/d/1XL5vhW3sbDhbH9Cz0tuDiY8C3ctxq1tqvaCgkFb8cCA/edit?usp=sharing"",""มหาสารคาม!M357"")"),0)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IFERROR(__xludf.DUMMYFUNCTION("IMPORTRANGE(""https://docs.google.com/spreadsheets/d/1XL5vhW3sbDhbH9Cz0tuDiY8C3ctxq1tqvaCgkFb8cCA/edit?usp=sharing"",""มหาสารคาม!M358"")"),8880)</f>
        <v>8880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IFERROR(__xludf.DUMMYFUNCTION("IMPORTRANGE(""https://docs.google.com/spreadsheets/d/1XL5vhW3sbDhbH9Cz0tuDiY8C3ctxq1tqvaCgkFb8cCA/edit?usp=sharing"",""มหาสารคาม!I359"")"),23588)</f>
        <v>23588</v>
      </c>
      <c r="J464" s="276">
        <f ca="1">IFERROR(__xludf.DUMMYFUNCTION("IMPORTRANGE(""https://docs.google.com/spreadsheets/d/1XL5vhW3sbDhbH9Cz0tuDiY8C3ctxq1tqvaCgkFb8cCA/edit?usp=sharing"",""มหาสารคาม!J359"")"),0)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IFERROR(__xludf.DUMMYFUNCTION("IMPORTRANGE(""https://docs.google.com/spreadsheets/d/1XL5vhW3sbDhbH9Cz0tuDiY8C3ctxq1tqvaCgkFb8cCA/edit?usp=sharing"",""มหาสารคาม!I360"")"),23588)</f>
        <v>23588</v>
      </c>
      <c r="J465" s="428">
        <f ca="1">IFERROR(__xludf.DUMMYFUNCTION("IMPORTRANGE(""https://docs.google.com/spreadsheets/d/1XL5vhW3sbDhbH9Cz0tuDiY8C3ctxq1tqvaCgkFb8cCA/edit?usp=sharing"",""มหาสารคาม!J360"")"),22065.61)</f>
        <v>22065.61</v>
      </c>
      <c r="K465" s="211">
        <f t="shared" ca="1" si="117"/>
        <v>93.545913176191277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IFERROR(__xludf.DUMMYFUNCTION("IMPORTRANGE(""https://docs.google.com/spreadsheets/d/1XL5vhW3sbDhbH9Cz0tuDiY8C3ctxq1tqvaCgkFb8cCA/edit?usp=sharing"",""มหาสารคาม!I361"")"),3166)</f>
        <v>3166</v>
      </c>
      <c r="J466" s="428">
        <f ca="1">IFERROR(__xludf.DUMMYFUNCTION("IMPORTRANGE(""https://docs.google.com/spreadsheets/d/1XL5vhW3sbDhbH9Cz0tuDiY8C3ctxq1tqvaCgkFb8cCA/edit?usp=sharing"",""มหาสารคาม!J361"")"),2741)</f>
        <v>2741</v>
      </c>
      <c r="K466" s="211">
        <f t="shared" ca="1" si="117"/>
        <v>86.576121288692363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IFERROR(__xludf.DUMMYFUNCTION("IMPORTRANGE(""https://docs.google.com/spreadsheets/d/1XL5vhW3sbDhbH9Cz0tuDiY8C3ctxq1tqvaCgkFb8cCA/edit?usp=sharing"",""มหาสารคาม!I362"")"),0)</f>
        <v>0</v>
      </c>
      <c r="J467" s="198">
        <f ca="1">IFERROR(__xludf.DUMMYFUNCTION("IMPORTRANGE(""https://docs.google.com/spreadsheets/d/1XL5vhW3sbDhbH9Cz0tuDiY8C3ctxq1tqvaCgkFb8cCA/edit?usp=sharing"",""มหาสารคาม!J362"")"),20196.45)</f>
        <v>20196.45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IFERROR(__xludf.DUMMYFUNCTION("IMPORTRANGE(""https://docs.google.com/spreadsheets/d/1XL5vhW3sbDhbH9Cz0tuDiY8C3ctxq1tqvaCgkFb8cCA/edit?usp=sharing"",""มหาสารคาม!I363"")"),0)</f>
        <v>0</v>
      </c>
      <c r="J468" s="198">
        <f ca="1">IFERROR(__xludf.DUMMYFUNCTION("IMPORTRANGE(""https://docs.google.com/spreadsheets/d/1XL5vhW3sbDhbH9Cz0tuDiY8C3ctxq1tqvaCgkFb8cCA/edit?usp=sharing"",""มหาสารคาม!J363"")"),2529)</f>
        <v>2529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IFERROR(__xludf.DUMMYFUNCTION("IMPORTRANGE(""https://docs.google.com/spreadsheets/d/1XL5vhW3sbDhbH9Cz0tuDiY8C3ctxq1tqvaCgkFb8cCA/edit?usp=sharing"",""มหาสารคาม!I364"")"),0)</f>
        <v>0</v>
      </c>
      <c r="J469" s="198">
        <f ca="1">IFERROR(__xludf.DUMMYFUNCTION("IMPORTRANGE(""https://docs.google.com/spreadsheets/d/1XL5vhW3sbDhbH9Cz0tuDiY8C3ctxq1tqvaCgkFb8cCA/edit?usp=sharing"",""มหาสารคาม!J364"")"),557.16)</f>
        <v>557.16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IFERROR(__xludf.DUMMYFUNCTION("IMPORTRANGE(""https://docs.google.com/spreadsheets/d/1XL5vhW3sbDhbH9Cz0tuDiY8C3ctxq1tqvaCgkFb8cCA/edit?usp=sharing"",""มหาสารคาม!I365"")"),0)</f>
        <v>0</v>
      </c>
      <c r="J470" s="198">
        <f ca="1">IFERROR(__xludf.DUMMYFUNCTION("IMPORTRANGE(""https://docs.google.com/spreadsheets/d/1XL5vhW3sbDhbH9Cz0tuDiY8C3ctxq1tqvaCgkFb8cCA/edit?usp=sharing"",""มหาสารคาม!J365"")"),65)</f>
        <v>65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IFERROR(__xludf.DUMMYFUNCTION("IMPORTRANGE(""https://docs.google.com/spreadsheets/d/1XL5vhW3sbDhbH9Cz0tuDiY8C3ctxq1tqvaCgkFb8cCA/edit?usp=sharing"",""มหาสารคาม!I366"")"),0)</f>
        <v>0</v>
      </c>
      <c r="J471" s="198">
        <f ca="1">IFERROR(__xludf.DUMMYFUNCTION("IMPORTRANGE(""https://docs.google.com/spreadsheets/d/1XL5vhW3sbDhbH9Cz0tuDiY8C3ctxq1tqvaCgkFb8cCA/edit?usp=sharing"",""มหาสารคาม!J366"")"),1312)</f>
        <v>1312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IFERROR(__xludf.DUMMYFUNCTION("IMPORTRANGE(""https://docs.google.com/spreadsheets/d/1XL5vhW3sbDhbH9Cz0tuDiY8C3ctxq1tqvaCgkFb8cCA/edit?usp=sharing"",""มหาสารคาม!I367"")"),0)</f>
        <v>0</v>
      </c>
      <c r="J472" s="198">
        <f ca="1">IFERROR(__xludf.DUMMYFUNCTION("IMPORTRANGE(""https://docs.google.com/spreadsheets/d/1XL5vhW3sbDhbH9Cz0tuDiY8C3ctxq1tqvaCgkFb8cCA/edit?usp=sharing"",""มหาสารคาม!J367"")"),147)</f>
        <v>147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IFERROR(__xludf.DUMMYFUNCTION("IMPORTRANGE(""https://docs.google.com/spreadsheets/d/1XL5vhW3sbDhbH9Cz0tuDiY8C3ctxq1tqvaCgkFb8cCA/edit?usp=sharing"",""มหาสารคาม!I368"")"),23588)</f>
        <v>23588</v>
      </c>
      <c r="J473" s="428">
        <f ca="1">IFERROR(__xludf.DUMMYFUNCTION("IMPORTRANGE(""https://docs.google.com/spreadsheets/d/1XL5vhW3sbDhbH9Cz0tuDiY8C3ctxq1tqvaCgkFb8cCA/edit?usp=sharing"",""มหาสารคาม!J368"")"),0)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IFERROR(__xludf.DUMMYFUNCTION("IMPORTRANGE(""https://docs.google.com/spreadsheets/d/1XL5vhW3sbDhbH9Cz0tuDiY8C3ctxq1tqvaCgkFb8cCA/edit?usp=sharing"",""มหาสารคาม!I369"")"),3166)</f>
        <v>3166</v>
      </c>
      <c r="J474" s="428">
        <f ca="1">IFERROR(__xludf.DUMMYFUNCTION("IMPORTRANGE(""https://docs.google.com/spreadsheets/d/1XL5vhW3sbDhbH9Cz0tuDiY8C3ctxq1tqvaCgkFb8cCA/edit?usp=sharing"",""มหาสารคาม!J369"")"),0)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IFERROR(__xludf.DUMMYFUNCTION("IMPORTRANGE(""https://docs.google.com/spreadsheets/d/1XL5vhW3sbDhbH9Cz0tuDiY8C3ctxq1tqvaCgkFb8cCA/edit?usp=sharing"",""มหาสารคาม!I370"")"),0)</f>
        <v>0</v>
      </c>
      <c r="J475" s="198">
        <f ca="1">IFERROR(__xludf.DUMMYFUNCTION("IMPORTRANGE(""https://docs.google.com/spreadsheets/d/1XL5vhW3sbDhbH9Cz0tuDiY8C3ctxq1tqvaCgkFb8cCA/edit?usp=sharing"",""มหาสารคาม!J370"")"),0)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IFERROR(__xludf.DUMMYFUNCTION("IMPORTRANGE(""https://docs.google.com/spreadsheets/d/1XL5vhW3sbDhbH9Cz0tuDiY8C3ctxq1tqvaCgkFb8cCA/edit?usp=sharing"",""มหาสารคาม!I371"")"),0)</f>
        <v>0</v>
      </c>
      <c r="J476" s="198">
        <f ca="1">IFERROR(__xludf.DUMMYFUNCTION("IMPORTRANGE(""https://docs.google.com/spreadsheets/d/1XL5vhW3sbDhbH9Cz0tuDiY8C3ctxq1tqvaCgkFb8cCA/edit?usp=sharing"",""มหาสารคาม!J371"")"),0)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IFERROR(__xludf.DUMMYFUNCTION("IMPORTRANGE(""https://docs.google.com/spreadsheets/d/1XL5vhW3sbDhbH9Cz0tuDiY8C3ctxq1tqvaCgkFb8cCA/edit?usp=sharing"",""มหาสารคาม!I372"")"),0)</f>
        <v>0</v>
      </c>
      <c r="J477" s="198">
        <f ca="1">IFERROR(__xludf.DUMMYFUNCTION("IMPORTRANGE(""https://docs.google.com/spreadsheets/d/1XL5vhW3sbDhbH9Cz0tuDiY8C3ctxq1tqvaCgkFb8cCA/edit?usp=sharing"",""มหาสารคาม!J372"")"),0)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IFERROR(__xludf.DUMMYFUNCTION("IMPORTRANGE(""https://docs.google.com/spreadsheets/d/1XL5vhW3sbDhbH9Cz0tuDiY8C3ctxq1tqvaCgkFb8cCA/edit?usp=sharing"",""มหาสารคาม!I373"")"),0)</f>
        <v>0</v>
      </c>
      <c r="J478" s="198">
        <f ca="1">IFERROR(__xludf.DUMMYFUNCTION("IMPORTRANGE(""https://docs.google.com/spreadsheets/d/1XL5vhW3sbDhbH9Cz0tuDiY8C3ctxq1tqvaCgkFb8cCA/edit?usp=sharing"",""มหาสารคาม!J373"")"),0)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IFERROR(__xludf.DUMMYFUNCTION("IMPORTRANGE(""https://docs.google.com/spreadsheets/d/1XL5vhW3sbDhbH9Cz0tuDiY8C3ctxq1tqvaCgkFb8cCA/edit?usp=sharing"",""มหาสารคาม!I374"")"),0)</f>
        <v>0</v>
      </c>
      <c r="J479" s="198">
        <f ca="1">IFERROR(__xludf.DUMMYFUNCTION("IMPORTRANGE(""https://docs.google.com/spreadsheets/d/1XL5vhW3sbDhbH9Cz0tuDiY8C3ctxq1tqvaCgkFb8cCA/edit?usp=sharing"",""มหาสารคาม!J374"")"),0)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IFERROR(__xludf.DUMMYFUNCTION("IMPORTRANGE(""https://docs.google.com/spreadsheets/d/1XL5vhW3sbDhbH9Cz0tuDiY8C3ctxq1tqvaCgkFb8cCA/edit?usp=sharing"",""มหาสารคาม!I375"")"),0)</f>
        <v>0</v>
      </c>
      <c r="J480" s="198">
        <f ca="1">IFERROR(__xludf.DUMMYFUNCTION("IMPORTRANGE(""https://docs.google.com/spreadsheets/d/1XL5vhW3sbDhbH9Cz0tuDiY8C3ctxq1tqvaCgkFb8cCA/edit?usp=sharing"",""มหาสารคาม!J375"")"),0)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IFERROR(__xludf.DUMMYFUNCTION("IMPORTRANGE(""https://docs.google.com/spreadsheets/d/1XL5vhW3sbDhbH9Cz0tuDiY8C3ctxq1tqvaCgkFb8cCA/edit?usp=sharing"",""มหาสารคาม!I376"")"),23588)</f>
        <v>23588</v>
      </c>
      <c r="J481" s="428">
        <f ca="1">IFERROR(__xludf.DUMMYFUNCTION("IMPORTRANGE(""https://docs.google.com/spreadsheets/d/1XL5vhW3sbDhbH9Cz0tuDiY8C3ctxq1tqvaCgkFb8cCA/edit?usp=sharing"",""มหาสารคาม!J376"")"),0)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IFERROR(__xludf.DUMMYFUNCTION("IMPORTRANGE(""https://docs.google.com/spreadsheets/d/1XL5vhW3sbDhbH9Cz0tuDiY8C3ctxq1tqvaCgkFb8cCA/edit?usp=sharing"",""มหาสารคาม!I377"")"),3166)</f>
        <v>3166</v>
      </c>
      <c r="J482" s="428">
        <f ca="1">IFERROR(__xludf.DUMMYFUNCTION("IMPORTRANGE(""https://docs.google.com/spreadsheets/d/1XL5vhW3sbDhbH9Cz0tuDiY8C3ctxq1tqvaCgkFb8cCA/edit?usp=sharing"",""มหาสารคาม!J377"")"),0)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IFERROR(__xludf.DUMMYFUNCTION("IMPORTRANGE(""https://docs.google.com/spreadsheets/d/1XL5vhW3sbDhbH9Cz0tuDiY8C3ctxq1tqvaCgkFb8cCA/edit?usp=sharing"",""มหาสารคาม!I378"")"),0)</f>
        <v>0</v>
      </c>
      <c r="J483" s="198">
        <f ca="1">IFERROR(__xludf.DUMMYFUNCTION("IMPORTRANGE(""https://docs.google.com/spreadsheets/d/1XL5vhW3sbDhbH9Cz0tuDiY8C3ctxq1tqvaCgkFb8cCA/edit?usp=sharing"",""มหาสารคาม!J378"")"),0)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IFERROR(__xludf.DUMMYFUNCTION("IMPORTRANGE(""https://docs.google.com/spreadsheets/d/1XL5vhW3sbDhbH9Cz0tuDiY8C3ctxq1tqvaCgkFb8cCA/edit?usp=sharing"",""มหาสารคาม!I379"")"),0)</f>
        <v>0</v>
      </c>
      <c r="J484" s="198">
        <f ca="1">IFERROR(__xludf.DUMMYFUNCTION("IMPORTRANGE(""https://docs.google.com/spreadsheets/d/1XL5vhW3sbDhbH9Cz0tuDiY8C3ctxq1tqvaCgkFb8cCA/edit?usp=sharing"",""มหาสารคาม!J379"")"),0)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IFERROR(__xludf.DUMMYFUNCTION("IMPORTRANGE(""https://docs.google.com/spreadsheets/d/1XL5vhW3sbDhbH9Cz0tuDiY8C3ctxq1tqvaCgkFb8cCA/edit?usp=sharing"",""มหาสารคาม!I380"")"),0)</f>
        <v>0</v>
      </c>
      <c r="J485" s="198">
        <f ca="1">IFERROR(__xludf.DUMMYFUNCTION("IMPORTRANGE(""https://docs.google.com/spreadsheets/d/1XL5vhW3sbDhbH9Cz0tuDiY8C3ctxq1tqvaCgkFb8cCA/edit?usp=sharing"",""มหาสารคาม!J380"")"),0)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IFERROR(__xludf.DUMMYFUNCTION("IMPORTRANGE(""https://docs.google.com/spreadsheets/d/1XL5vhW3sbDhbH9Cz0tuDiY8C3ctxq1tqvaCgkFb8cCA/edit?usp=sharing"",""มหาสารคาม!I381"")"),0)</f>
        <v>0</v>
      </c>
      <c r="J486" s="198">
        <f ca="1">IFERROR(__xludf.DUMMYFUNCTION("IMPORTRANGE(""https://docs.google.com/spreadsheets/d/1XL5vhW3sbDhbH9Cz0tuDiY8C3ctxq1tqvaCgkFb8cCA/edit?usp=sharing"",""มหาสารคาม!J381"")"),0)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IFERROR(__xludf.DUMMYFUNCTION("IMPORTRANGE(""https://docs.google.com/spreadsheets/d/1XL5vhW3sbDhbH9Cz0tuDiY8C3ctxq1tqvaCgkFb8cCA/edit?usp=sharing"",""มหาสารคาม!I382"")"),0)</f>
        <v>0</v>
      </c>
      <c r="J487" s="428">
        <f ca="1">IFERROR(__xludf.DUMMYFUNCTION("IMPORTRANGE(""https://docs.google.com/spreadsheets/d/1XL5vhW3sbDhbH9Cz0tuDiY8C3ctxq1tqvaCgkFb8cCA/edit?usp=sharing"",""มหาสารคาม!J382"")"),0)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IFERROR(__xludf.DUMMYFUNCTION("IMPORTRANGE(""https://docs.google.com/spreadsheets/d/1XL5vhW3sbDhbH9Cz0tuDiY8C3ctxq1tqvaCgkFb8cCA/edit?usp=sharing"",""มหาสารคาม!I383"")"),0)</f>
        <v>0</v>
      </c>
      <c r="J488" s="428">
        <f ca="1">IFERROR(__xludf.DUMMYFUNCTION("IMPORTRANGE(""https://docs.google.com/spreadsheets/d/1XL5vhW3sbDhbH9Cz0tuDiY8C3ctxq1tqvaCgkFb8cCA/edit?usp=sharing"",""มหาสารคาม!J383"")"),0)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IFERROR(__xludf.DUMMYFUNCTION("IMPORTRANGE(""https://docs.google.com/spreadsheets/d/1XL5vhW3sbDhbH9Cz0tuDiY8C3ctxq1tqvaCgkFb8cCA/edit?usp=sharing"",""มหาสารคาม!I384"")"),0)</f>
        <v>0</v>
      </c>
      <c r="J489" s="198">
        <f ca="1">IFERROR(__xludf.DUMMYFUNCTION("IMPORTRANGE(""https://docs.google.com/spreadsheets/d/1XL5vhW3sbDhbH9Cz0tuDiY8C3ctxq1tqvaCgkFb8cCA/edit?usp=sharing"",""มหาสารคาม!J384"")"),0)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IFERROR(__xludf.DUMMYFUNCTION("IMPORTRANGE(""https://docs.google.com/spreadsheets/d/1XL5vhW3sbDhbH9Cz0tuDiY8C3ctxq1tqvaCgkFb8cCA/edit?usp=sharing"",""มหาสารคาม!I385"")"),0)</f>
        <v>0</v>
      </c>
      <c r="J490" s="198">
        <f ca="1">IFERROR(__xludf.DUMMYFUNCTION("IMPORTRANGE(""https://docs.google.com/spreadsheets/d/1XL5vhW3sbDhbH9Cz0tuDiY8C3ctxq1tqvaCgkFb8cCA/edit?usp=sharing"",""มหาสารคาม!J385"")"),0)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IFERROR(__xludf.DUMMYFUNCTION("IMPORTRANGE(""https://docs.google.com/spreadsheets/d/1XL5vhW3sbDhbH9Cz0tuDiY8C3ctxq1tqvaCgkFb8cCA/edit?usp=sharing"",""มหาสารคาม!I386"")"),0)</f>
        <v>0</v>
      </c>
      <c r="J491" s="198">
        <f ca="1">IFERROR(__xludf.DUMMYFUNCTION("IMPORTRANGE(""https://docs.google.com/spreadsheets/d/1XL5vhW3sbDhbH9Cz0tuDiY8C3ctxq1tqvaCgkFb8cCA/edit?usp=sharing"",""มหาสารคาม!J386"")"),0)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IFERROR(__xludf.DUMMYFUNCTION("IMPORTRANGE(""https://docs.google.com/spreadsheets/d/1XL5vhW3sbDhbH9Cz0tuDiY8C3ctxq1tqvaCgkFb8cCA/edit?usp=sharing"",""มหาสารคาม!I387"")"),0)</f>
        <v>0</v>
      </c>
      <c r="J492" s="198">
        <f ca="1">IFERROR(__xludf.DUMMYFUNCTION("IMPORTRANGE(""https://docs.google.com/spreadsheets/d/1XL5vhW3sbDhbH9Cz0tuDiY8C3ctxq1tqvaCgkFb8cCA/edit?usp=sharing"",""มหาสารคาม!J387"")"),0)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IFERROR(__xludf.DUMMYFUNCTION("IMPORTRANGE(""https://docs.google.com/spreadsheets/d/1XL5vhW3sbDhbH9Cz0tuDiY8C3ctxq1tqvaCgkFb8cCA/edit?usp=sharing"",""มหาสารคาม!I388"")"),0)</f>
        <v>0</v>
      </c>
      <c r="J493" s="198">
        <f ca="1">IFERROR(__xludf.DUMMYFUNCTION("IMPORTRANGE(""https://docs.google.com/spreadsheets/d/1XL5vhW3sbDhbH9Cz0tuDiY8C3ctxq1tqvaCgkFb8cCA/edit?usp=sharing"",""มหาสารคาม!J388"")"),0)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IFERROR(__xludf.DUMMYFUNCTION("IMPORTRANGE(""https://docs.google.com/spreadsheets/d/1XL5vhW3sbDhbH9Cz0tuDiY8C3ctxq1tqvaCgkFb8cCA/edit?usp=sharing"",""มหาสารคาม!I389"")"),0)</f>
        <v>0</v>
      </c>
      <c r="J494" s="444">
        <f ca="1">IFERROR(__xludf.DUMMYFUNCTION("IMPORTRANGE(""https://docs.google.com/spreadsheets/d/1XL5vhW3sbDhbH9Cz0tuDiY8C3ctxq1tqvaCgkFb8cCA/edit?usp=sharing"",""มหาสารคาม!J389"")"),0)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IFERROR(__xludf.DUMMYFUNCTION("IMPORTRANGE(""https://docs.google.com/spreadsheets/d/1XL5vhW3sbDhbH9Cz0tuDiY8C3ctxq1tqvaCgkFb8cCA/edit?usp=sharing"",""มหาสารคาม!I390"")"),0)</f>
        <v>0</v>
      </c>
      <c r="J495" s="444">
        <f ca="1">IFERROR(__xludf.DUMMYFUNCTION("IMPORTRANGE(""https://docs.google.com/spreadsheets/d/1XL5vhW3sbDhbH9Cz0tuDiY8C3ctxq1tqvaCgkFb8cCA/edit?usp=sharing"",""มหาสารคาม!J390"")"),0)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IFERROR(__xludf.DUMMYFUNCTION("IMPORTRANGE(""https://docs.google.com/spreadsheets/d/1XL5vhW3sbDhbH9Cz0tuDiY8C3ctxq1tqvaCgkFb8cCA/edit?usp=sharing"",""มหาสารคาม!I391"")"),0)</f>
        <v>0</v>
      </c>
      <c r="J496" s="444">
        <f ca="1">IFERROR(__xludf.DUMMYFUNCTION("IMPORTRANGE(""https://docs.google.com/spreadsheets/d/1XL5vhW3sbDhbH9Cz0tuDiY8C3ctxq1tqvaCgkFb8cCA/edit?usp=sharing"",""มหาสารคาม!J391"")"),0)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IFERROR(__xludf.DUMMYFUNCTION("IMPORTRANGE(""https://docs.google.com/spreadsheets/d/1XL5vhW3sbDhbH9Cz0tuDiY8C3ctxq1tqvaCgkFb8cCA/edit?usp=sharing"",""มหาสารคาม!I392"")"),408)</f>
        <v>408</v>
      </c>
      <c r="J497" s="451">
        <f ca="1">IFERROR(__xludf.DUMMYFUNCTION("IMPORTRANGE(""https://docs.google.com/spreadsheets/d/1XL5vhW3sbDhbH9Cz0tuDiY8C3ctxq1tqvaCgkFb8cCA/edit?usp=sharing"",""มหาสารคาม!J392"")"),0)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IFERROR(__xludf.DUMMYFUNCTION("IMPORTRANGE(""https://docs.google.com/spreadsheets/d/1XL5vhW3sbDhbH9Cz0tuDiY8C3ctxq1tqvaCgkFb8cCA/edit?usp=sharing"",""มหาสารคาม!I393"")"),408)</f>
        <v>408</v>
      </c>
      <c r="J498" s="428">
        <f ca="1">IFERROR(__xludf.DUMMYFUNCTION("IMPORTRANGE(""https://docs.google.com/spreadsheets/d/1XL5vhW3sbDhbH9Cz0tuDiY8C3ctxq1tqvaCgkFb8cCA/edit?usp=sharing"",""มหาสารคาม!J393"")"),0)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IFERROR(__xludf.DUMMYFUNCTION("IMPORTRANGE(""https://docs.google.com/spreadsheets/d/1XL5vhW3sbDhbH9Cz0tuDiY8C3ctxq1tqvaCgkFb8cCA/edit?usp=sharing"",""มหาสารคาม!I394"")"),36)</f>
        <v>36</v>
      </c>
      <c r="J499" s="428">
        <f ca="1">IFERROR(__xludf.DUMMYFUNCTION("IMPORTRANGE(""https://docs.google.com/spreadsheets/d/1XL5vhW3sbDhbH9Cz0tuDiY8C3ctxq1tqvaCgkFb8cCA/edit?usp=sharing"",""มหาสารคาม!J394"")"),0)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IFERROR(__xludf.DUMMYFUNCTION("IMPORTRANGE(""https://docs.google.com/spreadsheets/d/1XL5vhW3sbDhbH9Cz0tuDiY8C3ctxq1tqvaCgkFb8cCA/edit?usp=sharing"",""มหาสารคาม!I395"")"),0)</f>
        <v>0</v>
      </c>
      <c r="J500" s="170">
        <f ca="1">IFERROR(__xludf.DUMMYFUNCTION("IMPORTRANGE(""https://docs.google.com/spreadsheets/d/1XL5vhW3sbDhbH9Cz0tuDiY8C3ctxq1tqvaCgkFb8cCA/edit?usp=sharing"",""มหาสารคาม!J395"")"),0)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IFERROR(__xludf.DUMMYFUNCTION("IMPORTRANGE(""https://docs.google.com/spreadsheets/d/1XL5vhW3sbDhbH9Cz0tuDiY8C3ctxq1tqvaCgkFb8cCA/edit?usp=sharing"",""มหาสารคาม!I396"")"),0)</f>
        <v>0</v>
      </c>
      <c r="J501" s="170">
        <f ca="1">IFERROR(__xludf.DUMMYFUNCTION("IMPORTRANGE(""https://docs.google.com/spreadsheets/d/1XL5vhW3sbDhbH9Cz0tuDiY8C3ctxq1tqvaCgkFb8cCA/edit?usp=sharing"",""มหาสารคาม!J396"")"),0)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IFERROR(__xludf.DUMMYFUNCTION("IMPORTRANGE(""https://docs.google.com/spreadsheets/d/1XL5vhW3sbDhbH9Cz0tuDiY8C3ctxq1tqvaCgkFb8cCA/edit?usp=sharing"",""มหาสารคาม!I397"")"),0)</f>
        <v>0</v>
      </c>
      <c r="J502" s="198">
        <f ca="1">IFERROR(__xludf.DUMMYFUNCTION("IMPORTRANGE(""https://docs.google.com/spreadsheets/d/1XL5vhW3sbDhbH9Cz0tuDiY8C3ctxq1tqvaCgkFb8cCA/edit?usp=sharing"",""มหาสารคาม!J397"")"),0)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IFERROR(__xludf.DUMMYFUNCTION("IMPORTRANGE(""https://docs.google.com/spreadsheets/d/1XL5vhW3sbDhbH9Cz0tuDiY8C3ctxq1tqvaCgkFb8cCA/edit?usp=sharing"",""มหาสารคาม!I398"")"),0)</f>
        <v>0</v>
      </c>
      <c r="J503" s="207">
        <f ca="1">IFERROR(__xludf.DUMMYFUNCTION("IMPORTRANGE(""https://docs.google.com/spreadsheets/d/1XL5vhW3sbDhbH9Cz0tuDiY8C3ctxq1tqvaCgkFb8cCA/edit?usp=sharing"",""มหาสารคาม!J398"")"),0)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IFERROR(__xludf.DUMMYFUNCTION("IMPORTRANGE(""https://docs.google.com/spreadsheets/d/1XL5vhW3sbDhbH9Cz0tuDiY8C3ctxq1tqvaCgkFb8cCA/edit?usp=sharing"",""มหาสารคาม!I399"")"),0)</f>
        <v>0</v>
      </c>
      <c r="J504" s="198">
        <f ca="1">IFERROR(__xludf.DUMMYFUNCTION("IMPORTRANGE(""https://docs.google.com/spreadsheets/d/1XL5vhW3sbDhbH9Cz0tuDiY8C3ctxq1tqvaCgkFb8cCA/edit?usp=sharing"",""มหาสารคาม!J399"")"),0)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IFERROR(__xludf.DUMMYFUNCTION("IMPORTRANGE(""https://docs.google.com/spreadsheets/d/1XL5vhW3sbDhbH9Cz0tuDiY8C3ctxq1tqvaCgkFb8cCA/edit?usp=sharing"",""มหาสารคาม!I400"")"),0)</f>
        <v>0</v>
      </c>
      <c r="J505" s="207">
        <f ca="1">IFERROR(__xludf.DUMMYFUNCTION("IMPORTRANGE(""https://docs.google.com/spreadsheets/d/1XL5vhW3sbDhbH9Cz0tuDiY8C3ctxq1tqvaCgkFb8cCA/edit?usp=sharing"",""มหาสารคาม!J400"")"),0)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IFERROR(__xludf.DUMMYFUNCTION("IMPORTRANGE(""https://docs.google.com/spreadsheets/d/1XL5vhW3sbDhbH9Cz0tuDiY8C3ctxq1tqvaCgkFb8cCA/edit?usp=sharing"",""มหาสารคาม!I401"")"),0)</f>
        <v>0</v>
      </c>
      <c r="J506" s="198">
        <f ca="1">IFERROR(__xludf.DUMMYFUNCTION("IMPORTRANGE(""https://docs.google.com/spreadsheets/d/1XL5vhW3sbDhbH9Cz0tuDiY8C3ctxq1tqvaCgkFb8cCA/edit?usp=sharing"",""มหาสารคาม!J401"")"),0)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IFERROR(__xludf.DUMMYFUNCTION("IMPORTRANGE(""https://docs.google.com/spreadsheets/d/1XL5vhW3sbDhbH9Cz0tuDiY8C3ctxq1tqvaCgkFb8cCA/edit?usp=sharing"",""มหาสารคาม!I402"")"),0)</f>
        <v>0</v>
      </c>
      <c r="J507" s="207">
        <f ca="1">IFERROR(__xludf.DUMMYFUNCTION("IMPORTRANGE(""https://docs.google.com/spreadsheets/d/1XL5vhW3sbDhbH9Cz0tuDiY8C3ctxq1tqvaCgkFb8cCA/edit?usp=sharing"",""มหาสารคาม!J402"")"),0)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IFERROR(__xludf.DUMMYFUNCTION("IMPORTRANGE(""https://docs.google.com/spreadsheets/d/1XL5vhW3sbDhbH9Cz0tuDiY8C3ctxq1tqvaCgkFb8cCA/edit?usp=sharing"",""มหาสารคาม!I403"")"),0)</f>
        <v>0</v>
      </c>
      <c r="J508" s="170">
        <f ca="1">IFERROR(__xludf.DUMMYFUNCTION("IMPORTRANGE(""https://docs.google.com/spreadsheets/d/1XL5vhW3sbDhbH9Cz0tuDiY8C3ctxq1tqvaCgkFb8cCA/edit?usp=sharing"",""มหาสารคาม!J403"")"),0)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IFERROR(__xludf.DUMMYFUNCTION("IMPORTRANGE(""https://docs.google.com/spreadsheets/d/1XL5vhW3sbDhbH9Cz0tuDiY8C3ctxq1tqvaCgkFb8cCA/edit?usp=sharing"",""มหาสารคาม!I404"")"),0)</f>
        <v>0</v>
      </c>
      <c r="J509" s="170">
        <f ca="1">IFERROR(__xludf.DUMMYFUNCTION("IMPORTRANGE(""https://docs.google.com/spreadsheets/d/1XL5vhW3sbDhbH9Cz0tuDiY8C3ctxq1tqvaCgkFb8cCA/edit?usp=sharing"",""มหาสารคาม!J404"")"),0)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IFERROR(__xludf.DUMMYFUNCTION("IMPORTRANGE(""https://docs.google.com/spreadsheets/d/1XL5vhW3sbDhbH9Cz0tuDiY8C3ctxq1tqvaCgkFb8cCA/edit?usp=sharing"",""มหาสารคาม!I405"")"),0)</f>
        <v>0</v>
      </c>
      <c r="J510" s="207">
        <f ca="1">IFERROR(__xludf.DUMMYFUNCTION("IMPORTRANGE(""https://docs.google.com/spreadsheets/d/1XL5vhW3sbDhbH9Cz0tuDiY8C3ctxq1tqvaCgkFb8cCA/edit?usp=sharing"",""มหาสารคาม!J405"")"),0)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IFERROR(__xludf.DUMMYFUNCTION("IMPORTRANGE(""https://docs.google.com/spreadsheets/d/1XL5vhW3sbDhbH9Cz0tuDiY8C3ctxq1tqvaCgkFb8cCA/edit?usp=sharing"",""มหาสารคาม!I406"")"),0)</f>
        <v>0</v>
      </c>
      <c r="J511" s="207">
        <f ca="1">IFERROR(__xludf.DUMMYFUNCTION("IMPORTRANGE(""https://docs.google.com/spreadsheets/d/1XL5vhW3sbDhbH9Cz0tuDiY8C3ctxq1tqvaCgkFb8cCA/edit?usp=sharing"",""มหาสารคาม!J406"")"),0)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IFERROR(__xludf.DUMMYFUNCTION("IMPORTRANGE(""https://docs.google.com/spreadsheets/d/1XL5vhW3sbDhbH9Cz0tuDiY8C3ctxq1tqvaCgkFb8cCA/edit?usp=sharing"",""มหาสารคาม!I407"")"),0)</f>
        <v>0</v>
      </c>
      <c r="J512" s="207">
        <f ca="1">IFERROR(__xludf.DUMMYFUNCTION("IMPORTRANGE(""https://docs.google.com/spreadsheets/d/1XL5vhW3sbDhbH9Cz0tuDiY8C3ctxq1tqvaCgkFb8cCA/edit?usp=sharing"",""มหาสารคาม!J407"")"),0)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IFERROR(__xludf.DUMMYFUNCTION("IMPORTRANGE(""https://docs.google.com/spreadsheets/d/1XL5vhW3sbDhbH9Cz0tuDiY8C3ctxq1tqvaCgkFb8cCA/edit?usp=sharing"",""มหาสารคาม!I408"")"),0)</f>
        <v>0</v>
      </c>
      <c r="J513" s="207">
        <f ca="1">IFERROR(__xludf.DUMMYFUNCTION("IMPORTRANGE(""https://docs.google.com/spreadsheets/d/1XL5vhW3sbDhbH9Cz0tuDiY8C3ctxq1tqvaCgkFb8cCA/edit?usp=sharing"",""มหาสารคาม!J408"")"),0)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IFERROR(__xludf.DUMMYFUNCTION("IMPORTRANGE(""https://docs.google.com/spreadsheets/d/1XL5vhW3sbDhbH9Cz0tuDiY8C3ctxq1tqvaCgkFb8cCA/edit?usp=sharing"",""มหาสารคาม!I409"")"),0)</f>
        <v>0</v>
      </c>
      <c r="J514" s="207">
        <f ca="1">IFERROR(__xludf.DUMMYFUNCTION("IMPORTRANGE(""https://docs.google.com/spreadsheets/d/1XL5vhW3sbDhbH9Cz0tuDiY8C3ctxq1tqvaCgkFb8cCA/edit?usp=sharing"",""มหาสารคาม!J409"")"),0)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IFERROR(__xludf.DUMMYFUNCTION("IMPORTRANGE(""https://docs.google.com/spreadsheets/d/1XL5vhW3sbDhbH9Cz0tuDiY8C3ctxq1tqvaCgkFb8cCA/edit?usp=sharing"",""มหาสารคาม!I410"")"),0)</f>
        <v>0</v>
      </c>
      <c r="J515" s="207">
        <f ca="1">IFERROR(__xludf.DUMMYFUNCTION("IMPORTRANGE(""https://docs.google.com/spreadsheets/d/1XL5vhW3sbDhbH9Cz0tuDiY8C3ctxq1tqvaCgkFb8cCA/edit?usp=sharing"",""มหาสารคาม!J410"")"),0)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IFERROR(__xludf.DUMMYFUNCTION("IMPORTRANGE(""https://docs.google.com/spreadsheets/d/1XL5vhW3sbDhbH9Cz0tuDiY8C3ctxq1tqvaCgkFb8cCA/edit?usp=sharing"",""มหาสารคาม!I411"")"),0)</f>
        <v>0</v>
      </c>
      <c r="J516" s="276">
        <f ca="1">IFERROR(__xludf.DUMMYFUNCTION("IMPORTRANGE(""https://docs.google.com/spreadsheets/d/1XL5vhW3sbDhbH9Cz0tuDiY8C3ctxq1tqvaCgkFb8cCA/edit?usp=sharing"",""มหาสารคาม!J411"")"),0)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IFERROR(__xludf.DUMMYFUNCTION("IMPORTRANGE(""https://docs.google.com/spreadsheets/d/1XL5vhW3sbDhbH9Cz0tuDiY8C3ctxq1tqvaCgkFb8cCA/edit?usp=sharing"",""มหาสารคาม!I412"")"),0)</f>
        <v>0</v>
      </c>
      <c r="J517" s="292">
        <f ca="1">IFERROR(__xludf.DUMMYFUNCTION("IMPORTRANGE(""https://docs.google.com/spreadsheets/d/1XL5vhW3sbDhbH9Cz0tuDiY8C3ctxq1tqvaCgkFb8cCA/edit?usp=sharing"",""มหาสารคาม!J412"")"),0)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IFERROR(__xludf.DUMMYFUNCTION("IMPORTRANGE(""https://docs.google.com/spreadsheets/d/1XL5vhW3sbDhbH9Cz0tuDiY8C3ctxq1tqvaCgkFb8cCA/edit?usp=sharing"",""มหาสารคาม!I413"")"),0)</f>
        <v>0</v>
      </c>
      <c r="J518" s="292">
        <f ca="1">IFERROR(__xludf.DUMMYFUNCTION("IMPORTRANGE(""https://docs.google.com/spreadsheets/d/1XL5vhW3sbDhbH9Cz0tuDiY8C3ctxq1tqvaCgkFb8cCA/edit?usp=sharing"",""มหาสารคาม!J413"")"),0)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IFERROR(__xludf.DUMMYFUNCTION("IMPORTRANGE(""https://docs.google.com/spreadsheets/d/1XL5vhW3sbDhbH9Cz0tuDiY8C3ctxq1tqvaCgkFb8cCA/edit?usp=sharing"",""มหาสารคาม!I414"")"),0)</f>
        <v>0</v>
      </c>
      <c r="J519" s="197">
        <f ca="1">IFERROR(__xludf.DUMMYFUNCTION("IMPORTRANGE(""https://docs.google.com/spreadsheets/d/1XL5vhW3sbDhbH9Cz0tuDiY8C3ctxq1tqvaCgkFb8cCA/edit?usp=sharing"",""มหาสารคาม!J414"")"),0)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IFERROR(__xludf.DUMMYFUNCTION("IMPORTRANGE(""https://docs.google.com/spreadsheets/d/1XL5vhW3sbDhbH9Cz0tuDiY8C3ctxq1tqvaCgkFb8cCA/edit?usp=sharing"",""มหาสารคาม!I415"")"),0)</f>
        <v>0</v>
      </c>
      <c r="J520" s="197">
        <f ca="1">IFERROR(__xludf.DUMMYFUNCTION("IMPORTRANGE(""https://docs.google.com/spreadsheets/d/1XL5vhW3sbDhbH9Cz0tuDiY8C3ctxq1tqvaCgkFb8cCA/edit?usp=sharing"",""มหาสารคาม!J415"")"),0)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IFERROR(__xludf.DUMMYFUNCTION("IMPORTRANGE(""https://docs.google.com/spreadsheets/d/1XL5vhW3sbDhbH9Cz0tuDiY8C3ctxq1tqvaCgkFb8cCA/edit?usp=sharing"",""มหาสารคาม!I416"")"),0)</f>
        <v>0</v>
      </c>
      <c r="J521" s="197">
        <f ca="1">IFERROR(__xludf.DUMMYFUNCTION("IMPORTRANGE(""https://docs.google.com/spreadsheets/d/1XL5vhW3sbDhbH9Cz0tuDiY8C3ctxq1tqvaCgkFb8cCA/edit?usp=sharing"",""มหาสารคาม!J416"")"),0)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IFERROR(__xludf.DUMMYFUNCTION("IMPORTRANGE(""https://docs.google.com/spreadsheets/d/1XL5vhW3sbDhbH9Cz0tuDiY8C3ctxq1tqvaCgkFb8cCA/edit?usp=sharing"",""มหาสารคาม!I417"")"),0)</f>
        <v>0</v>
      </c>
      <c r="J522" s="197">
        <f ca="1">IFERROR(__xludf.DUMMYFUNCTION("IMPORTRANGE(""https://docs.google.com/spreadsheets/d/1XL5vhW3sbDhbH9Cz0tuDiY8C3ctxq1tqvaCgkFb8cCA/edit?usp=sharing"",""มหาสารคาม!J417"")"),0)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IFERROR(__xludf.DUMMYFUNCTION("IMPORTRANGE(""https://docs.google.com/spreadsheets/d/1XL5vhW3sbDhbH9Cz0tuDiY8C3ctxq1tqvaCgkFb8cCA/edit?usp=sharing"",""มหาสารคาม!I418"")"),0)</f>
        <v>0</v>
      </c>
      <c r="J523" s="197">
        <f ca="1">IFERROR(__xludf.DUMMYFUNCTION("IMPORTRANGE(""https://docs.google.com/spreadsheets/d/1XL5vhW3sbDhbH9Cz0tuDiY8C3ctxq1tqvaCgkFb8cCA/edit?usp=sharing"",""มหาสารคาม!J418"")"),0)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IFERROR(__xludf.DUMMYFUNCTION("IMPORTRANGE(""https://docs.google.com/spreadsheets/d/1XL5vhW3sbDhbH9Cz0tuDiY8C3ctxq1tqvaCgkFb8cCA/edit?usp=sharing"",""มหาสารคาม!I419"")"),0)</f>
        <v>0</v>
      </c>
      <c r="J524" s="197">
        <f ca="1">IFERROR(__xludf.DUMMYFUNCTION("IMPORTRANGE(""https://docs.google.com/spreadsheets/d/1XL5vhW3sbDhbH9Cz0tuDiY8C3ctxq1tqvaCgkFb8cCA/edit?usp=sharing"",""มหาสารคาม!J419"")"),0)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IFERROR(__xludf.DUMMYFUNCTION("IMPORTRANGE(""https://docs.google.com/spreadsheets/d/1XL5vhW3sbDhbH9Cz0tuDiY8C3ctxq1tqvaCgkFb8cCA/edit?usp=sharing"",""มหาสารคาม!I420"")"),0)</f>
        <v>0</v>
      </c>
      <c r="J525" s="292">
        <f ca="1">IFERROR(__xludf.DUMMYFUNCTION("IMPORTRANGE(""https://docs.google.com/spreadsheets/d/1XL5vhW3sbDhbH9Cz0tuDiY8C3ctxq1tqvaCgkFb8cCA/edit?usp=sharing"",""มหาสารคาม!J420"")"),0)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IFERROR(__xludf.DUMMYFUNCTION("IMPORTRANGE(""https://docs.google.com/spreadsheets/d/1XL5vhW3sbDhbH9Cz0tuDiY8C3ctxq1tqvaCgkFb8cCA/edit?usp=sharing"",""มหาสารคาม!I421"")"),0)</f>
        <v>0</v>
      </c>
      <c r="J526" s="292">
        <f ca="1">IFERROR(__xludf.DUMMYFUNCTION("IMPORTRANGE(""https://docs.google.com/spreadsheets/d/1XL5vhW3sbDhbH9Cz0tuDiY8C3ctxq1tqvaCgkFb8cCA/edit?usp=sharing"",""มหาสารคาม!J421"")"),0)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IFERROR(__xludf.DUMMYFUNCTION("IMPORTRANGE(""https://docs.google.com/spreadsheets/d/1XL5vhW3sbDhbH9Cz0tuDiY8C3ctxq1tqvaCgkFb8cCA/edit?usp=sharing"",""มหาสารคาม!I422"")"),0)</f>
        <v>0</v>
      </c>
      <c r="J527" s="207">
        <f ca="1">IFERROR(__xludf.DUMMYFUNCTION("IMPORTRANGE(""https://docs.google.com/spreadsheets/d/1XL5vhW3sbDhbH9Cz0tuDiY8C3ctxq1tqvaCgkFb8cCA/edit?usp=sharing"",""มหาสารคาม!J422"")"),0)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IFERROR(__xludf.DUMMYFUNCTION("IMPORTRANGE(""https://docs.google.com/spreadsheets/d/1XL5vhW3sbDhbH9Cz0tuDiY8C3ctxq1tqvaCgkFb8cCA/edit?usp=sharing"",""มหาสารคาม!I423"")"),0)</f>
        <v>0</v>
      </c>
      <c r="J528" s="207">
        <f ca="1">IFERROR(__xludf.DUMMYFUNCTION("IMPORTRANGE(""https://docs.google.com/spreadsheets/d/1XL5vhW3sbDhbH9Cz0tuDiY8C3ctxq1tqvaCgkFb8cCA/edit?usp=sharing"",""มหาสารคาม!J423"")"),0)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IFERROR(__xludf.DUMMYFUNCTION("IMPORTRANGE(""https://docs.google.com/spreadsheets/d/1XL5vhW3sbDhbH9Cz0tuDiY8C3ctxq1tqvaCgkFb8cCA/edit?usp=sharing"",""มหาสารคาม!I424"")"),0)</f>
        <v>0</v>
      </c>
      <c r="J529" s="207">
        <f ca="1">IFERROR(__xludf.DUMMYFUNCTION("IMPORTRANGE(""https://docs.google.com/spreadsheets/d/1XL5vhW3sbDhbH9Cz0tuDiY8C3ctxq1tqvaCgkFb8cCA/edit?usp=sharing"",""มหาสารคาม!J424"")"),0)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IFERROR(__xludf.DUMMYFUNCTION("IMPORTRANGE(""https://docs.google.com/spreadsheets/d/1XL5vhW3sbDhbH9Cz0tuDiY8C3ctxq1tqvaCgkFb8cCA/edit?usp=sharing"",""มหาสารคาม!I425"")"),0)</f>
        <v>0</v>
      </c>
      <c r="J530" s="207">
        <f ca="1">IFERROR(__xludf.DUMMYFUNCTION("IMPORTRANGE(""https://docs.google.com/spreadsheets/d/1XL5vhW3sbDhbH9Cz0tuDiY8C3ctxq1tqvaCgkFb8cCA/edit?usp=sharing"",""มหาสารคาม!J425"")"),0)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IFERROR(__xludf.DUMMYFUNCTION("IMPORTRANGE(""https://docs.google.com/spreadsheets/d/1XL5vhW3sbDhbH9Cz0tuDiY8C3ctxq1tqvaCgkFb8cCA/edit?usp=sharing"",""มหาสารคาม!I426"")"),0)</f>
        <v>0</v>
      </c>
      <c r="J531" s="207">
        <f ca="1">IFERROR(__xludf.DUMMYFUNCTION("IMPORTRANGE(""https://docs.google.com/spreadsheets/d/1XL5vhW3sbDhbH9Cz0tuDiY8C3ctxq1tqvaCgkFb8cCA/edit?usp=sharing"",""มหาสารคาม!J426"")"),0)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IFERROR(__xludf.DUMMYFUNCTION("IMPORTRANGE(""https://docs.google.com/spreadsheets/d/1XL5vhW3sbDhbH9Cz0tuDiY8C3ctxq1tqvaCgkFb8cCA/edit?usp=sharing"",""มหาสารคาม!I427"")"),0)</f>
        <v>0</v>
      </c>
      <c r="J532" s="474">
        <f ca="1">IFERROR(__xludf.DUMMYFUNCTION("IMPORTRANGE(""https://docs.google.com/spreadsheets/d/1XL5vhW3sbDhbH9Cz0tuDiY8C3ctxq1tqvaCgkFb8cCA/edit?usp=sharing"",""มหาสารคาม!J427"")"),0)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IFERROR(__xludf.DUMMYFUNCTION("IMPORTRANGE(""https://docs.google.com/spreadsheets/d/1XL5vhW3sbDhbH9Cz0tuDiY8C3ctxq1tqvaCgkFb8cCA/edit?usp=sharing"",""มหาสารคาม!I428"")"),22)</f>
        <v>22</v>
      </c>
      <c r="J533" s="418">
        <f ca="1">IFERROR(__xludf.DUMMYFUNCTION("IMPORTRANGE(""https://docs.google.com/spreadsheets/d/1XL5vhW3sbDhbH9Cz0tuDiY8C3ctxq1tqvaCgkFb8cCA/edit?usp=sharing"",""มหาสารคาม!J428"")"),0)</f>
        <v>0</v>
      </c>
      <c r="K533" s="419">
        <f ca="1">IF(I533&gt;0,J533*100/I533,0)</f>
        <v>0</v>
      </c>
      <c r="L533" s="420">
        <f ca="1">IFERROR(__xludf.DUMMYFUNCTION("IMPORTRANGE(""https://docs.google.com/spreadsheets/d/1XL5vhW3sbDhbH9Cz0tuDiY8C3ctxq1tqvaCgkFb8cCA/edit?usp=sharing"",""มหาสารคาม!L428"")"),34340)</f>
        <v>34340</v>
      </c>
      <c r="M533" s="420"/>
      <c r="N533" s="420">
        <f ca="1">IFERROR(__xludf.DUMMYFUNCTION("IMPORTRANGE(""https://docs.google.com/spreadsheets/d/1XL5vhW3sbDhbH9Cz0tuDiY8C3ctxq1tqvaCgkFb8cCA/edit?usp=sharing"",""มหาสารคาม!M428"")"),0)</f>
        <v>0</v>
      </c>
      <c r="O533" s="420">
        <f t="shared" ref="O533:O537" ca="1" si="118">+IF(L533&gt;0,N533*100/L533,0)</f>
        <v>0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IFERROR(__xludf.DUMMYFUNCTION("IMPORTRANGE(""https://docs.google.com/spreadsheets/d/1XL5vhW3sbDhbH9Cz0tuDiY8C3ctxq1tqvaCgkFb8cCA/edit?usp=sharing"",""มหาสารคาม!L429"")"),0)</f>
        <v>0</v>
      </c>
      <c r="M534" s="172"/>
      <c r="N534" s="178">
        <f ca="1">IFERROR(__xludf.DUMMYFUNCTION("IMPORTRANGE(""https://docs.google.com/spreadsheets/d/1XL5vhW3sbDhbH9Cz0tuDiY8C3ctxq1tqvaCgkFb8cCA/edit?usp=sharing"",""มหาสารคาม!M429"")"),0)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IFERROR(__xludf.DUMMYFUNCTION("IMPORTRANGE(""https://docs.google.com/spreadsheets/d/1XL5vhW3sbDhbH9Cz0tuDiY8C3ctxq1tqvaCgkFb8cCA/edit?usp=sharing"",""มหาสารคาม!L430"")"),34340)</f>
        <v>34340</v>
      </c>
      <c r="M535" s="173"/>
      <c r="N535" s="178">
        <f ca="1">IFERROR(__xludf.DUMMYFUNCTION("IMPORTRANGE(""https://docs.google.com/spreadsheets/d/1XL5vhW3sbDhbH9Cz0tuDiY8C3ctxq1tqvaCgkFb8cCA/edit?usp=sharing"",""มหาสารคาม!M430"")"),0)</f>
        <v>0</v>
      </c>
      <c r="O535" s="178">
        <f t="shared" ca="1" si="118"/>
        <v>0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IFERROR(__xludf.DUMMYFUNCTION("IMPORTRANGE(""https://docs.google.com/spreadsheets/d/1XL5vhW3sbDhbH9Cz0tuDiY8C3ctxq1tqvaCgkFb8cCA/edit?usp=sharing"",""มหาสารคาม!L431"")"),0)</f>
        <v>0</v>
      </c>
      <c r="M536" s="178"/>
      <c r="N536" s="178">
        <f ca="1">IFERROR(__xludf.DUMMYFUNCTION("IMPORTRANGE(""https://docs.google.com/spreadsheets/d/1XL5vhW3sbDhbH9Cz0tuDiY8C3ctxq1tqvaCgkFb8cCA/edit?usp=sharing"",""มหาสารคาม!M431"")"),0)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IFERROR(__xludf.DUMMYFUNCTION("IMPORTRANGE(""https://docs.google.com/spreadsheets/d/1XL5vhW3sbDhbH9Cz0tuDiY8C3ctxq1tqvaCgkFb8cCA/edit?usp=sharing"",""มหาสารคาม!L432"")"),34340)</f>
        <v>34340</v>
      </c>
      <c r="M537" s="178"/>
      <c r="N537" s="178">
        <f ca="1">IFERROR(__xludf.DUMMYFUNCTION("IMPORTRANGE(""https://docs.google.com/spreadsheets/d/1XL5vhW3sbDhbH9Cz0tuDiY8C3ctxq1tqvaCgkFb8cCA/edit?usp=sharing"",""มหาสารคาม!M432"")"),0)</f>
        <v>0</v>
      </c>
      <c r="O537" s="178">
        <f t="shared" ca="1" si="118"/>
        <v>0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IFERROR(__xludf.DUMMYFUNCTION("IMPORTRANGE(""https://docs.google.com/spreadsheets/d/1XL5vhW3sbDhbH9Cz0tuDiY8C3ctxq1tqvaCgkFb8cCA/edit?usp=sharing"",""มหาสารคาม!M433"")"),0)</f>
        <v>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IFERROR(__xludf.DUMMYFUNCTION("IMPORTRANGE(""https://docs.google.com/spreadsheets/d/1XL5vhW3sbDhbH9Cz0tuDiY8C3ctxq1tqvaCgkFb8cCA/edit?usp=sharing"",""มหาสารคาม!M434"")"),0)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IFERROR(__xludf.DUMMYFUNCTION("IMPORTRANGE(""https://docs.google.com/spreadsheets/d/1XL5vhW3sbDhbH9Cz0tuDiY8C3ctxq1tqvaCgkFb8cCA/edit?usp=sharing"",""มหาสารคาม!M435"")"),0)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IFERROR(__xludf.DUMMYFUNCTION("IMPORTRANGE(""https://docs.google.com/spreadsheets/d/1XL5vhW3sbDhbH9Cz0tuDiY8C3ctxq1tqvaCgkFb8cCA/edit?usp=sharing"",""มหาสารคาม!M436"")"),0)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IFERROR(__xludf.DUMMYFUNCTION("IMPORTRANGE(""https://docs.google.com/spreadsheets/d/1XL5vhW3sbDhbH9Cz0tuDiY8C3ctxq1tqvaCgkFb8cCA/edit?usp=sharing"",""มหาสารคาม!J438"")"),0)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IFERROR(__xludf.DUMMYFUNCTION("IMPORTRANGE(""https://docs.google.com/spreadsheets/d/1XL5vhW3sbDhbH9Cz0tuDiY8C3ctxq1tqvaCgkFb8cCA/edit?usp=sharing"",""มหาสารคาม!J439"")"),1)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IFERROR(__xludf.DUMMYFUNCTION("IMPORTRANGE(""https://docs.google.com/spreadsheets/d/1XL5vhW3sbDhbH9Cz0tuDiY8C3ctxq1tqvaCgkFb8cCA/edit?usp=sharing"",""มหาสารคาม!J440"")"),0)</f>
        <v>0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IFERROR(__xludf.DUMMYFUNCTION("IMPORTRANGE(""https://docs.google.com/spreadsheets/d/1XL5vhW3sbDhbH9Cz0tuDiY8C3ctxq1tqvaCgkFb8cCA/edit?usp=sharing"",""มหาสารคาม!J441"")"),0)</f>
        <v>0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IFERROR(__xludf.DUMMYFUNCTION("IMPORTRANGE(""https://docs.google.com/spreadsheets/d/1XL5vhW3sbDhbH9Cz0tuDiY8C3ctxq1tqvaCgkFb8cCA/edit?usp=sharing"",""มหาสารคาม!I442"")"),22)</f>
        <v>22</v>
      </c>
      <c r="J547" s="198">
        <f ca="1">IFERROR(__xludf.DUMMYFUNCTION("IMPORTRANGE(""https://docs.google.com/spreadsheets/d/1XL5vhW3sbDhbH9Cz0tuDiY8C3ctxq1tqvaCgkFb8cCA/edit?usp=sharing"",""มหาสารคาม!J442"")"),0)</f>
        <v>0</v>
      </c>
      <c r="K547" s="171">
        <f t="shared" ref="K547:K548" ca="1" si="119">IF(I547&gt;0,J547*100/I547,0)</f>
        <v>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IFERROR(__xludf.DUMMYFUNCTION("IMPORTRANGE(""https://docs.google.com/spreadsheets/d/1XL5vhW3sbDhbH9Cz0tuDiY8C3ctxq1tqvaCgkFb8cCA/edit?usp=sharing"",""มหาสารคาม!J166"")"),0)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IFERROR(__xludf.DUMMYFUNCTION("IMPORTRANGE(""https://docs.google.com/spreadsheets/d/1XL5vhW3sbDhbH9Cz0tuDiY8C3ctxq1tqvaCgkFb8cCA/edit?usp=sharing"",""มหาสารคาม!J444"")"),0)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IFERROR(__xludf.DUMMYFUNCTION("IMPORTRANGE(""https://docs.google.com/spreadsheets/d/1XL5vhW3sbDhbH9Cz0tuDiY8C3ctxq1tqvaCgkFb8cCA/edit?usp=sharing"",""มหาสารคาม!J445"")"),0)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IFERROR(__xludf.DUMMYFUNCTION("IMPORTRANGE(""https://docs.google.com/spreadsheets/d/1XL5vhW3sbDhbH9Cz0tuDiY8C3ctxq1tqvaCgkFb8cCA/edit?usp=sharing"",""มหาสารคาม!I446"")"),0)</f>
        <v>0</v>
      </c>
      <c r="J551" s="418">
        <f ca="1">IFERROR(__xludf.DUMMYFUNCTION("IMPORTRANGE(""https://docs.google.com/spreadsheets/d/1XL5vhW3sbDhbH9Cz0tuDiY8C3ctxq1tqvaCgkFb8cCA/edit?usp=sharing"",""มหาสารคาม!J446"")"),0)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IFERROR(__xludf.DUMMYFUNCTION("IMPORTRANGE(""https://docs.google.com/spreadsheets/d/1XL5vhW3sbDhbH9Cz0tuDiY8C3ctxq1tqvaCgkFb8cCA/edit?usp=sharing"",""มหาสารคาม!L446"")"),0)</f>
        <v>0</v>
      </c>
      <c r="M551" s="420"/>
      <c r="N551" s="420">
        <f ca="1">IFERROR(__xludf.DUMMYFUNCTION("IMPORTRANGE(""https://docs.google.com/spreadsheets/d/1XL5vhW3sbDhbH9Cz0tuDiY8C3ctxq1tqvaCgkFb8cCA/edit?usp=sharing"",""มหาสารคาม!M446"")"),0)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IFERROR(__xludf.DUMMYFUNCTION("IMPORTRANGE(""https://docs.google.com/spreadsheets/d/1XL5vhW3sbDhbH9Cz0tuDiY8C3ctxq1tqvaCgkFb8cCA/edit?usp=sharing"",""มหาสารคาม!L447"")"),0)</f>
        <v>0</v>
      </c>
      <c r="M552" s="172"/>
      <c r="N552" s="178">
        <f ca="1">IFERROR(__xludf.DUMMYFUNCTION("IMPORTRANGE(""https://docs.google.com/spreadsheets/d/1XL5vhW3sbDhbH9Cz0tuDiY8C3ctxq1tqvaCgkFb8cCA/edit?usp=sharing"",""มหาสารคาม!M447"")"),0)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IFERROR(__xludf.DUMMYFUNCTION("IMPORTRANGE(""https://docs.google.com/spreadsheets/d/1XL5vhW3sbDhbH9Cz0tuDiY8C3ctxq1tqvaCgkFb8cCA/edit?usp=sharing"",""มหาสารคาม!L448"")"),0)</f>
        <v>0</v>
      </c>
      <c r="M553" s="173"/>
      <c r="N553" s="178">
        <f ca="1">IFERROR(__xludf.DUMMYFUNCTION("IMPORTRANGE(""https://docs.google.com/spreadsheets/d/1XL5vhW3sbDhbH9Cz0tuDiY8C3ctxq1tqvaCgkFb8cCA/edit?usp=sharing"",""มหาสารคาม!M448"")"),0)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IFERROR(__xludf.DUMMYFUNCTION("IMPORTRANGE(""https://docs.google.com/spreadsheets/d/1XL5vhW3sbDhbH9Cz0tuDiY8C3ctxq1tqvaCgkFb8cCA/edit?usp=sharing"",""มหาสารคาม!L449"")"),0)</f>
        <v>0</v>
      </c>
      <c r="M554" s="178"/>
      <c r="N554" s="178">
        <f ca="1">IFERROR(__xludf.DUMMYFUNCTION("IMPORTRANGE(""https://docs.google.com/spreadsheets/d/1XL5vhW3sbDhbH9Cz0tuDiY8C3ctxq1tqvaCgkFb8cCA/edit?usp=sharing"",""มหาสารคาม!M449"")"),0)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IFERROR(__xludf.DUMMYFUNCTION("IMPORTRANGE(""https://docs.google.com/spreadsheets/d/1XL5vhW3sbDhbH9Cz0tuDiY8C3ctxq1tqvaCgkFb8cCA/edit?usp=sharing"",""มหาสารคาม!L450"")"),0)</f>
        <v>0</v>
      </c>
      <c r="M555" s="178"/>
      <c r="N555" s="178">
        <f ca="1">IFERROR(__xludf.DUMMYFUNCTION("IMPORTRANGE(""https://docs.google.com/spreadsheets/d/1XL5vhW3sbDhbH9Cz0tuDiY8C3ctxq1tqvaCgkFb8cCA/edit?usp=sharing"",""มหาสารคาม!M450"")"),0)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IFERROR(__xludf.DUMMYFUNCTION("IMPORTRANGE(""https://docs.google.com/spreadsheets/d/1XL5vhW3sbDhbH9Cz0tuDiY8C3ctxq1tqvaCgkFb8cCA/edit?usp=sharing"",""มหาสารคาม!M451"")"),0)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IFERROR(__xludf.DUMMYFUNCTION("IMPORTRANGE(""https://docs.google.com/spreadsheets/d/1XL5vhW3sbDhbH9Cz0tuDiY8C3ctxq1tqvaCgkFb8cCA/edit?usp=sharing"",""มหาสารคาม!M452"")"),0)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IFERROR(__xludf.DUMMYFUNCTION("IMPORTRANGE(""https://docs.google.com/spreadsheets/d/1XL5vhW3sbDhbH9Cz0tuDiY8C3ctxq1tqvaCgkFb8cCA/edit?usp=sharing"",""มหาสารคาม!M453"")"),0)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IFERROR(__xludf.DUMMYFUNCTION("IMPORTRANGE(""https://docs.google.com/spreadsheets/d/1XL5vhW3sbDhbH9Cz0tuDiY8C3ctxq1tqvaCgkFb8cCA/edit?usp=sharing"",""มหาสารคาม!M454"")"),0)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IFERROR(__xludf.DUMMYFUNCTION("IMPORTRANGE(""https://docs.google.com/spreadsheets/d/1XL5vhW3sbDhbH9Cz0tuDiY8C3ctxq1tqvaCgkFb8cCA/edit?usp=sharing"",""มหาสารคาม!I455"")"),0)</f>
        <v>0</v>
      </c>
      <c r="J560" s="170">
        <f ca="1">IFERROR(__xludf.DUMMYFUNCTION("IMPORTRANGE(""https://docs.google.com/spreadsheets/d/1XL5vhW3sbDhbH9Cz0tuDiY8C3ctxq1tqvaCgkFb8cCA/edit?usp=sharing"",""มหาสารคาม!J455"")"),0)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IFERROR(__xludf.DUMMYFUNCTION("IMPORTRANGE(""https://docs.google.com/spreadsheets/d/1XL5vhW3sbDhbH9Cz0tuDiY8C3ctxq1tqvaCgkFb8cCA/edit?usp=sharing"",""มหาสารคาม!I456"")"),0)</f>
        <v>0</v>
      </c>
      <c r="J561" s="213">
        <f ca="1">IFERROR(__xludf.DUMMYFUNCTION("IMPORTRANGE(""https://docs.google.com/spreadsheets/d/1XL5vhW3sbDhbH9Cz0tuDiY8C3ctxq1tqvaCgkFb8cCA/edit?usp=sharing"",""มหาสารคาม!J456"")"),0)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IFERROR(__xludf.DUMMYFUNCTION("IMPORTRANGE(""https://docs.google.com/spreadsheets/d/1XL5vhW3sbDhbH9Cz0tuDiY8C3ctxq1tqvaCgkFb8cCA/edit?usp=sharing"",""มหาสารคาม!J457"")"),"")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IFERROR(__xludf.DUMMYFUNCTION("IMPORTRANGE(""https://docs.google.com/spreadsheets/d/1XL5vhW3sbDhbH9Cz0tuDiY8C3ctxq1tqvaCgkFb8cCA/edit?usp=sharing"",""มหาสารคาม!J458"")"),"")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IFERROR(__xludf.DUMMYFUNCTION("IMPORTRANGE(""https://docs.google.com/spreadsheets/d/1XL5vhW3sbDhbH9Cz0tuDiY8C3ctxq1tqvaCgkFb8cCA/edit?usp=sharing"",""มหาสารคาม!I459"")"),950)</f>
        <v>950</v>
      </c>
      <c r="J564" s="379">
        <f ca="1">IFERROR(__xludf.DUMMYFUNCTION("IMPORTRANGE(""https://docs.google.com/spreadsheets/d/1XL5vhW3sbDhbH9Cz0tuDiY8C3ctxq1tqvaCgkFb8cCA/edit?usp=sharing"",""มหาสารคาม!J459"")"),705)</f>
        <v>705</v>
      </c>
      <c r="K564" s="380">
        <f t="shared" ca="1" si="121"/>
        <v>74.21052631578948</v>
      </c>
      <c r="L564" s="381">
        <f ca="1">IFERROR(__xludf.DUMMYFUNCTION("IMPORTRANGE(""https://docs.google.com/spreadsheets/d/1XL5vhW3sbDhbH9Cz0tuDiY8C3ctxq1tqvaCgkFb8cCA/edit?usp=sharing"",""มหาสารคาม!L459"")"),126080)</f>
        <v>126080</v>
      </c>
      <c r="M564" s="381"/>
      <c r="N564" s="381">
        <f ca="1">IFERROR(__xludf.DUMMYFUNCTION("IMPORTRANGE(""https://docs.google.com/spreadsheets/d/1XL5vhW3sbDhbH9Cz0tuDiY8C3ctxq1tqvaCgkFb8cCA/edit?usp=sharing"",""มหาสารคาม!M459"")"),56015.48)</f>
        <v>56015.48</v>
      </c>
      <c r="O564" s="381">
        <f t="shared" ref="O564:O568" ca="1" si="122">+IF(L564&gt;0,N564*100/L564,0)</f>
        <v>44.428521573604058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IFERROR(__xludf.DUMMYFUNCTION("IMPORTRANGE(""https://docs.google.com/spreadsheets/d/1XL5vhW3sbDhbH9Cz0tuDiY8C3ctxq1tqvaCgkFb8cCA/edit?usp=sharing"",""มหาสารคาม!L460"")"),0)</f>
        <v>0</v>
      </c>
      <c r="M565" s="172"/>
      <c r="N565" s="178">
        <f ca="1">IFERROR(__xludf.DUMMYFUNCTION("IMPORTRANGE(""https://docs.google.com/spreadsheets/d/1XL5vhW3sbDhbH9Cz0tuDiY8C3ctxq1tqvaCgkFb8cCA/edit?usp=sharing"",""มหาสารคาม!M460"")"),0)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IFERROR(__xludf.DUMMYFUNCTION("IMPORTRANGE(""https://docs.google.com/spreadsheets/d/1XL5vhW3sbDhbH9Cz0tuDiY8C3ctxq1tqvaCgkFb8cCA/edit?usp=sharing"",""มหาสารคาม!L461"")"),126080)</f>
        <v>126080</v>
      </c>
      <c r="M566" s="173"/>
      <c r="N566" s="178">
        <f ca="1">IFERROR(__xludf.DUMMYFUNCTION("IMPORTRANGE(""https://docs.google.com/spreadsheets/d/1XL5vhW3sbDhbH9Cz0tuDiY8C3ctxq1tqvaCgkFb8cCA/edit?usp=sharing"",""มหาสารคาม!M461"")"),56015.48)</f>
        <v>56015.48</v>
      </c>
      <c r="O566" s="178">
        <f t="shared" ca="1" si="122"/>
        <v>44.428521573604058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IFERROR(__xludf.DUMMYFUNCTION("IMPORTRANGE(""https://docs.google.com/spreadsheets/d/1XL5vhW3sbDhbH9Cz0tuDiY8C3ctxq1tqvaCgkFb8cCA/edit?usp=sharing"",""มหาสารคาม!L462"")"),0)</f>
        <v>0</v>
      </c>
      <c r="M567" s="178"/>
      <c r="N567" s="178">
        <f ca="1">IFERROR(__xludf.DUMMYFUNCTION("IMPORTRANGE(""https://docs.google.com/spreadsheets/d/1XL5vhW3sbDhbH9Cz0tuDiY8C3ctxq1tqvaCgkFb8cCA/edit?usp=sharing"",""มหาสารคาม!M462"")"),0)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IFERROR(__xludf.DUMMYFUNCTION("IMPORTRANGE(""https://docs.google.com/spreadsheets/d/1XL5vhW3sbDhbH9Cz0tuDiY8C3ctxq1tqvaCgkFb8cCA/edit?usp=sharing"",""มหาสารคาม!L463"")"),126080)</f>
        <v>126080</v>
      </c>
      <c r="M568" s="178"/>
      <c r="N568" s="178">
        <f ca="1">IFERROR(__xludf.DUMMYFUNCTION("IMPORTRANGE(""https://docs.google.com/spreadsheets/d/1XL5vhW3sbDhbH9Cz0tuDiY8C3ctxq1tqvaCgkFb8cCA/edit?usp=sharing"",""มหาสารคาม!M463"")"),56015.48)</f>
        <v>56015.48</v>
      </c>
      <c r="O568" s="178">
        <f t="shared" ca="1" si="122"/>
        <v>44.428521573604058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IFERROR(__xludf.DUMMYFUNCTION("IMPORTRANGE(""https://docs.google.com/spreadsheets/d/1XL5vhW3sbDhbH9Cz0tuDiY8C3ctxq1tqvaCgkFb8cCA/edit?usp=sharing"",""มหาสารคาม!M464"")"),0)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IFERROR(__xludf.DUMMYFUNCTION("IMPORTRANGE(""https://docs.google.com/spreadsheets/d/1XL5vhW3sbDhbH9Cz0tuDiY8C3ctxq1tqvaCgkFb8cCA/edit?usp=sharing"",""มหาสารคาม!M465"")"),0)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IFERROR(__xludf.DUMMYFUNCTION("IMPORTRANGE(""https://docs.google.com/spreadsheets/d/1XL5vhW3sbDhbH9Cz0tuDiY8C3ctxq1tqvaCgkFb8cCA/edit?usp=sharing"",""มหาสารคาม!M466"")"),42935.48)</f>
        <v>42935.48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IFERROR(__xludf.DUMMYFUNCTION("IMPORTRANGE(""https://docs.google.com/spreadsheets/d/1XL5vhW3sbDhbH9Cz0tuDiY8C3ctxq1tqvaCgkFb8cCA/edit?usp=sharing"",""มหาสารคาม!M467"")"),13080)</f>
        <v>13080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IFERROR(__xludf.DUMMYFUNCTION("IMPORTRANGE(""https://docs.google.com/spreadsheets/d/1XL5vhW3sbDhbH9Cz0tuDiY8C3ctxq1tqvaCgkFb8cCA/edit?usp=sharing"",""มหาสารคาม!I468"")"),950)</f>
        <v>950</v>
      </c>
      <c r="J573" s="428">
        <f ca="1">IFERROR(__xludf.DUMMYFUNCTION("IMPORTRANGE(""https://docs.google.com/spreadsheets/d/1XL5vhW3sbDhbH9Cz0tuDiY8C3ctxq1tqvaCgkFb8cCA/edit?usp=sharing"",""มหาสารคาม!J468"")"),705)</f>
        <v>705</v>
      </c>
      <c r="K573" s="211">
        <f ca="1">IF(I573&gt;0,J573*100/I573,0)</f>
        <v>74.21052631578948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IFERROR(__xludf.DUMMYFUNCTION("IMPORTRANGE(""https://docs.google.com/spreadsheets/d/1XL5vhW3sbDhbH9Cz0tuDiY8C3ctxq1tqvaCgkFb8cCA/edit?usp=sharing"",""มหาสารคาม!I470"")"),0)</f>
        <v>0</v>
      </c>
      <c r="J575" s="207">
        <f ca="1">IFERROR(__xludf.DUMMYFUNCTION("IMPORTRANGE(""https://docs.google.com/spreadsheets/d/1XL5vhW3sbDhbH9Cz0tuDiY8C3ctxq1tqvaCgkFb8cCA/edit?usp=sharing"",""มหาสารคาม!J470"")"),2)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IFERROR(__xludf.DUMMYFUNCTION("IMPORTRANGE(""https://docs.google.com/spreadsheets/d/1XL5vhW3sbDhbH9Cz0tuDiY8C3ctxq1tqvaCgkFb8cCA/edit?usp=sharing"",""มหาสารคาม!I471"")"),0)</f>
        <v>0</v>
      </c>
      <c r="J576" s="207">
        <f ca="1">IFERROR(__xludf.DUMMYFUNCTION("IMPORTRANGE(""https://docs.google.com/spreadsheets/d/1XL5vhW3sbDhbH9Cz0tuDiY8C3ctxq1tqvaCgkFb8cCA/edit?usp=sharing"",""มหาสารคาม!J471"")"),51)</f>
        <v>51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IFERROR(__xludf.DUMMYFUNCTION("IMPORTRANGE(""https://docs.google.com/spreadsheets/d/1XL5vhW3sbDhbH9Cz0tuDiY8C3ctxq1tqvaCgkFb8cCA/edit?usp=sharing"",""มหาสารคาม!I472"")"),0)</f>
        <v>0</v>
      </c>
      <c r="J577" s="198">
        <f ca="1">IFERROR(__xludf.DUMMYFUNCTION("IMPORTRANGE(""https://docs.google.com/spreadsheets/d/1XL5vhW3sbDhbH9Cz0tuDiY8C3ctxq1tqvaCgkFb8cCA/edit?usp=sharing"",""มหาสารคาม!J472"")"),654)</f>
        <v>654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IFERROR(__xludf.DUMMYFUNCTION("IMPORTRANGE(""https://docs.google.com/spreadsheets/d/1XL5vhW3sbDhbH9Cz0tuDiY8C3ctxq1tqvaCgkFb8cCA/edit?usp=sharing"",""มหาสารคาม!I473"")"),0)</f>
        <v>0</v>
      </c>
      <c r="J578" s="207">
        <f ca="1">IFERROR(__xludf.DUMMYFUNCTION("IMPORTRANGE(""https://docs.google.com/spreadsheets/d/1XL5vhW3sbDhbH9Cz0tuDiY8C3ctxq1tqvaCgkFb8cCA/edit?usp=sharing"",""มหาสารคาม!J473"")"),0)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IFERROR(__xludf.DUMMYFUNCTION("IMPORTRANGE(""https://docs.google.com/spreadsheets/d/1XL5vhW3sbDhbH9Cz0tuDiY8C3ctxq1tqvaCgkFb8cCA/edit?usp=sharing"",""มหาสารคาม!I474"")"),0)</f>
        <v>0</v>
      </c>
      <c r="J579" s="207">
        <f ca="1">IFERROR(__xludf.DUMMYFUNCTION("IMPORTRANGE(""https://docs.google.com/spreadsheets/d/1XL5vhW3sbDhbH9Cz0tuDiY8C3ctxq1tqvaCgkFb8cCA/edit?usp=sharing"",""มหาสารคาม!J474"")"),0)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IFERROR(__xludf.DUMMYFUNCTION("IMPORTRANGE(""https://docs.google.com/spreadsheets/d/1XL5vhW3sbDhbH9Cz0tuDiY8C3ctxq1tqvaCgkFb8cCA/edit?usp=sharing"",""มหาสารคาม!I475"")"),0)</f>
        <v>0</v>
      </c>
      <c r="J580" s="379">
        <f ca="1">IFERROR(__xludf.DUMMYFUNCTION("IMPORTRANGE(""https://docs.google.com/spreadsheets/d/1XL5vhW3sbDhbH9Cz0tuDiY8C3ctxq1tqvaCgkFb8cCA/edit?usp=sharing"",""มหาสารคาม!J475"")"),0)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IFERROR(__xludf.DUMMYFUNCTION("IMPORTRANGE(""https://docs.google.com/spreadsheets/d/1XL5vhW3sbDhbH9Cz0tuDiY8C3ctxq1tqvaCgkFb8cCA/edit?usp=sharing"",""มหาสารคาม!L475"")"),0)</f>
        <v>0</v>
      </c>
      <c r="M580" s="381"/>
      <c r="N580" s="381">
        <f ca="1">IFERROR(__xludf.DUMMYFUNCTION("IMPORTRANGE(""https://docs.google.com/spreadsheets/d/1XL5vhW3sbDhbH9Cz0tuDiY8C3ctxq1tqvaCgkFb8cCA/edit?usp=sharing"",""มหาสารคาม!M475"")"),0)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IFERROR(__xludf.DUMMYFUNCTION("IMPORTRANGE(""https://docs.google.com/spreadsheets/d/1XL5vhW3sbDhbH9Cz0tuDiY8C3ctxq1tqvaCgkFb8cCA/edit?usp=sharing"",""มหาสารคาม!L476"")"),0)</f>
        <v>0</v>
      </c>
      <c r="M581" s="172"/>
      <c r="N581" s="178">
        <f ca="1">IFERROR(__xludf.DUMMYFUNCTION("IMPORTRANGE(""https://docs.google.com/spreadsheets/d/1XL5vhW3sbDhbH9Cz0tuDiY8C3ctxq1tqvaCgkFb8cCA/edit?usp=sharing"",""มหาสารคาม!M476"")"),0)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IFERROR(__xludf.DUMMYFUNCTION("IMPORTRANGE(""https://docs.google.com/spreadsheets/d/1XL5vhW3sbDhbH9Cz0tuDiY8C3ctxq1tqvaCgkFb8cCA/edit?usp=sharing"",""มหาสารคาม!L477"")"),0)</f>
        <v>0</v>
      </c>
      <c r="M582" s="173"/>
      <c r="N582" s="178">
        <f ca="1">IFERROR(__xludf.DUMMYFUNCTION("IMPORTRANGE(""https://docs.google.com/spreadsheets/d/1XL5vhW3sbDhbH9Cz0tuDiY8C3ctxq1tqvaCgkFb8cCA/edit?usp=sharing"",""มหาสารคาม!M477"")"),0)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IFERROR(__xludf.DUMMYFUNCTION("IMPORTRANGE(""https://docs.google.com/spreadsheets/d/1XL5vhW3sbDhbH9Cz0tuDiY8C3ctxq1tqvaCgkFb8cCA/edit?usp=sharing"",""มหาสารคาม!L478"")"),0)</f>
        <v>0</v>
      </c>
      <c r="M583" s="178"/>
      <c r="N583" s="178">
        <f ca="1">IFERROR(__xludf.DUMMYFUNCTION("IMPORTRANGE(""https://docs.google.com/spreadsheets/d/1XL5vhW3sbDhbH9Cz0tuDiY8C3ctxq1tqvaCgkFb8cCA/edit?usp=sharing"",""มหาสารคาม!M478"")"),0)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IFERROR(__xludf.DUMMYFUNCTION("IMPORTRANGE(""https://docs.google.com/spreadsheets/d/1XL5vhW3sbDhbH9Cz0tuDiY8C3ctxq1tqvaCgkFb8cCA/edit?usp=sharing"",""มหาสารคาม!L479"")"),0)</f>
        <v>0</v>
      </c>
      <c r="M584" s="178"/>
      <c r="N584" s="178">
        <f ca="1">IFERROR(__xludf.DUMMYFUNCTION("IMPORTRANGE(""https://docs.google.com/spreadsheets/d/1XL5vhW3sbDhbH9Cz0tuDiY8C3ctxq1tqvaCgkFb8cCA/edit?usp=sharing"",""มหาสารคาม!M479"")"),0)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IFERROR(__xludf.DUMMYFUNCTION("IMPORTRANGE(""https://docs.google.com/spreadsheets/d/1XL5vhW3sbDhbH9Cz0tuDiY8C3ctxq1tqvaCgkFb8cCA/edit?usp=sharing"",""มหาสารคาม!M480"")"),0)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IFERROR(__xludf.DUMMYFUNCTION("IMPORTRANGE(""https://docs.google.com/spreadsheets/d/1XL5vhW3sbDhbH9Cz0tuDiY8C3ctxq1tqvaCgkFb8cCA/edit?usp=sharing"",""มหาสารคาม!M481"")"),0)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IFERROR(__xludf.DUMMYFUNCTION("IMPORTRANGE(""https://docs.google.com/spreadsheets/d/1XL5vhW3sbDhbH9Cz0tuDiY8C3ctxq1tqvaCgkFb8cCA/edit?usp=sharing"",""มหาสารคาม!M482"")"),0)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IFERROR(__xludf.DUMMYFUNCTION("IMPORTRANGE(""https://docs.google.com/spreadsheets/d/1XL5vhW3sbDhbH9Cz0tuDiY8C3ctxq1tqvaCgkFb8cCA/edit?usp=sharing"",""มหาสารคาม!M483"")"),0)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IFERROR(__xludf.DUMMYFUNCTION("IMPORTRANGE(""https://docs.google.com/spreadsheets/d/1XL5vhW3sbDhbH9Cz0tuDiY8C3ctxq1tqvaCgkFb8cCA/edit?usp=sharing"",""มหาสารคาม!I484"")"),0)</f>
        <v>0</v>
      </c>
      <c r="J589" s="197">
        <f ca="1">IFERROR(__xludf.DUMMYFUNCTION("IMPORTRANGE(""https://docs.google.com/spreadsheets/d/1XL5vhW3sbDhbH9Cz0tuDiY8C3ctxq1tqvaCgkFb8cCA/edit?usp=sharing"",""มหาสารคาม!J484"")"),0)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IFERROR(__xludf.DUMMYFUNCTION("IMPORTRANGE(""https://docs.google.com/spreadsheets/d/1XL5vhW3sbDhbH9Cz0tuDiY8C3ctxq1tqvaCgkFb8cCA/edit?usp=sharing"",""มหาสารคาม!I485"")"),0)</f>
        <v>0</v>
      </c>
      <c r="J590" s="197">
        <f ca="1">IFERROR(__xludf.DUMMYFUNCTION("IMPORTRANGE(""https://docs.google.com/spreadsheets/d/1XL5vhW3sbDhbH9Cz0tuDiY8C3ctxq1tqvaCgkFb8cCA/edit?usp=sharing"",""มหาสารคาม!J485"")"),0)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IFERROR(__xludf.DUMMYFUNCTION("IMPORTRANGE(""https://docs.google.com/spreadsheets/d/1XL5vhW3sbDhbH9Cz0tuDiY8C3ctxq1tqvaCgkFb8cCA/edit?usp=sharing"",""มหาสารคาม!I486"")"),0)</f>
        <v>0</v>
      </c>
      <c r="J591" s="197">
        <f ca="1">IFERROR(__xludf.DUMMYFUNCTION("IMPORTRANGE(""https://docs.google.com/spreadsheets/d/1XL5vhW3sbDhbH9Cz0tuDiY8C3ctxq1tqvaCgkFb8cCA/edit?usp=sharing"",""มหาสารคาม!J486"")"),0)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IFERROR(__xludf.DUMMYFUNCTION("IMPORTRANGE(""https://docs.google.com/spreadsheets/d/1XL5vhW3sbDhbH9Cz0tuDiY8C3ctxq1tqvaCgkFb8cCA/edit?usp=sharing"",""มหาสารคาม!I487"")"),0)</f>
        <v>0</v>
      </c>
      <c r="J592" s="197">
        <f ca="1">IFERROR(__xludf.DUMMYFUNCTION("IMPORTRANGE(""https://docs.google.com/spreadsheets/d/1XL5vhW3sbDhbH9Cz0tuDiY8C3ctxq1tqvaCgkFb8cCA/edit?usp=sharing"",""มหาสารคาม!J487"")"),0)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IFERROR(__xludf.DUMMYFUNCTION("IMPORTRANGE(""https://docs.google.com/spreadsheets/d/1XL5vhW3sbDhbH9Cz0tuDiY8C3ctxq1tqvaCgkFb8cCA/edit?usp=sharing"",""มหาสารคาม!I488"")"),0)</f>
        <v>0</v>
      </c>
      <c r="J593" s="197">
        <f ca="1">IFERROR(__xludf.DUMMYFUNCTION("IMPORTRANGE(""https://docs.google.com/spreadsheets/d/1XL5vhW3sbDhbH9Cz0tuDiY8C3ctxq1tqvaCgkFb8cCA/edit?usp=sharing"",""มหาสารคาม!J488"")"),0)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IFERROR(__xludf.DUMMYFUNCTION("IMPORTRANGE(""https://docs.google.com/spreadsheets/d/1XL5vhW3sbDhbH9Cz0tuDiY8C3ctxq1tqvaCgkFb8cCA/edit?usp=sharing"",""มหาสารคาม!I489"")"),0)</f>
        <v>0</v>
      </c>
      <c r="J594" s="197">
        <f ca="1">IFERROR(__xludf.DUMMYFUNCTION("IMPORTRANGE(""https://docs.google.com/spreadsheets/d/1XL5vhW3sbDhbH9Cz0tuDiY8C3ctxq1tqvaCgkFb8cCA/edit?usp=sharing"",""มหาสารคาม!J489"")"),0)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IFERROR(__xludf.DUMMYFUNCTION("IMPORTRANGE(""https://docs.google.com/spreadsheets/d/1XL5vhW3sbDhbH9Cz0tuDiY8C3ctxq1tqvaCgkFb8cCA/edit?usp=sharing"",""มหาสารคาม!I490"")"),0)</f>
        <v>0</v>
      </c>
      <c r="J595" s="197">
        <f ca="1">IFERROR(__xludf.DUMMYFUNCTION("IMPORTRANGE(""https://docs.google.com/spreadsheets/d/1XL5vhW3sbDhbH9Cz0tuDiY8C3ctxq1tqvaCgkFb8cCA/edit?usp=sharing"",""มหาสารคาม!J490"")"),0)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IFERROR(__xludf.DUMMYFUNCTION("IMPORTRANGE(""https://docs.google.com/spreadsheets/d/1XL5vhW3sbDhbH9Cz0tuDiY8C3ctxq1tqvaCgkFb8cCA/edit?usp=sharing"",""มหาสารคาม!I491"")"),0)</f>
        <v>0</v>
      </c>
      <c r="J596" s="250">
        <f ca="1">IFERROR(__xludf.DUMMYFUNCTION("IMPORTRANGE(""https://docs.google.com/spreadsheets/d/1XL5vhW3sbDhbH9Cz0tuDiY8C3ctxq1tqvaCgkFb8cCA/edit?usp=sharing"",""มหาสารคาม!J491"")"),0)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IFERROR(__xludf.DUMMYFUNCTION("IMPORTRANGE(""https://docs.google.com/spreadsheets/d/1XL5vhW3sbDhbH9Cz0tuDiY8C3ctxq1tqvaCgkFb8cCA/edit?usp=sharing"",""มหาสารคาม!I492"")"),100)</f>
        <v>100</v>
      </c>
      <c r="J597" s="495">
        <f ca="1">IFERROR(__xludf.DUMMYFUNCTION("IMPORTRANGE(""https://docs.google.com/spreadsheets/d/1XL5vhW3sbDhbH9Cz0tuDiY8C3ctxq1tqvaCgkFb8cCA/edit?usp=sharing"",""มหาสารคาม!J492"")"),0)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IFERROR(__xludf.DUMMYFUNCTION("IMPORTRANGE(""https://docs.google.com/spreadsheets/d/1XL5vhW3sbDhbH9Cz0tuDiY8C3ctxq1tqvaCgkFb8cCA/edit?usp=sharing"",""มหาสารคาม!L492"")"),15300)</f>
        <v>15300</v>
      </c>
      <c r="M597" s="420"/>
      <c r="N597" s="420">
        <f ca="1">IFERROR(__xludf.DUMMYFUNCTION("IMPORTRANGE(""https://docs.google.com/spreadsheets/d/1XL5vhW3sbDhbH9Cz0tuDiY8C3ctxq1tqvaCgkFb8cCA/edit?usp=sharing"",""มหาสารคาม!M492"")"),6200)</f>
        <v>6200</v>
      </c>
      <c r="O597" s="420">
        <f t="shared" ref="O597:O601" ca="1" si="126">+IF(L597&gt;0,N597*100/L597,0)</f>
        <v>40.522875816993462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IFERROR(__xludf.DUMMYFUNCTION("IMPORTRANGE(""https://docs.google.com/spreadsheets/d/1XL5vhW3sbDhbH9Cz0tuDiY8C3ctxq1tqvaCgkFb8cCA/edit?usp=sharing"",""มหาสารคาม!L493"")"),0)</f>
        <v>0</v>
      </c>
      <c r="M598" s="172"/>
      <c r="N598" s="178">
        <f ca="1">IFERROR(__xludf.DUMMYFUNCTION("IMPORTRANGE(""https://docs.google.com/spreadsheets/d/1XL5vhW3sbDhbH9Cz0tuDiY8C3ctxq1tqvaCgkFb8cCA/edit?usp=sharing"",""มหาสารคาม!M493"")"),0)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IFERROR(__xludf.DUMMYFUNCTION("IMPORTRANGE(""https://docs.google.com/spreadsheets/d/1XL5vhW3sbDhbH9Cz0tuDiY8C3ctxq1tqvaCgkFb8cCA/edit?usp=sharing"",""มหาสารคาม!L494"")"),15300)</f>
        <v>15300</v>
      </c>
      <c r="M599" s="173"/>
      <c r="N599" s="178">
        <f ca="1">IFERROR(__xludf.DUMMYFUNCTION("IMPORTRANGE(""https://docs.google.com/spreadsheets/d/1XL5vhW3sbDhbH9Cz0tuDiY8C3ctxq1tqvaCgkFb8cCA/edit?usp=sharing"",""มหาสารคาม!M494"")"),6200)</f>
        <v>6200</v>
      </c>
      <c r="O599" s="178">
        <f t="shared" ca="1" si="126"/>
        <v>40.522875816993462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IFERROR(__xludf.DUMMYFUNCTION("IMPORTRANGE(""https://docs.google.com/spreadsheets/d/1XL5vhW3sbDhbH9Cz0tuDiY8C3ctxq1tqvaCgkFb8cCA/edit?usp=sharing"",""มหาสารคาม!L495"")"),0)</f>
        <v>0</v>
      </c>
      <c r="M600" s="178"/>
      <c r="N600" s="178">
        <f ca="1">IFERROR(__xludf.DUMMYFUNCTION("IMPORTRANGE(""https://docs.google.com/spreadsheets/d/1XL5vhW3sbDhbH9Cz0tuDiY8C3ctxq1tqvaCgkFb8cCA/edit?usp=sharing"",""มหาสารคาม!M495"")"),0)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IFERROR(__xludf.DUMMYFUNCTION("IMPORTRANGE(""https://docs.google.com/spreadsheets/d/1XL5vhW3sbDhbH9Cz0tuDiY8C3ctxq1tqvaCgkFb8cCA/edit?usp=sharing"",""มหาสารคาม!L496"")"),15300)</f>
        <v>15300</v>
      </c>
      <c r="M601" s="178"/>
      <c r="N601" s="178">
        <f ca="1">IFERROR(__xludf.DUMMYFUNCTION("IMPORTRANGE(""https://docs.google.com/spreadsheets/d/1XL5vhW3sbDhbH9Cz0tuDiY8C3ctxq1tqvaCgkFb8cCA/edit?usp=sharing"",""มหาสารคาม!M496"")"),6200)</f>
        <v>6200</v>
      </c>
      <c r="O601" s="178">
        <f t="shared" ca="1" si="126"/>
        <v>40.522875816993462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IFERROR(__xludf.DUMMYFUNCTION("IMPORTRANGE(""https://docs.google.com/spreadsheets/d/1XL5vhW3sbDhbH9Cz0tuDiY8C3ctxq1tqvaCgkFb8cCA/edit?usp=sharing"",""มหาสารคาม!M497"")"),0)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IFERROR(__xludf.DUMMYFUNCTION("IMPORTRANGE(""https://docs.google.com/spreadsheets/d/1XL5vhW3sbDhbH9Cz0tuDiY8C3ctxq1tqvaCgkFb8cCA/edit?usp=sharing"",""มหาสารคาม!M498"")"),0)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IFERROR(__xludf.DUMMYFUNCTION("IMPORTRANGE(""https://docs.google.com/spreadsheets/d/1XL5vhW3sbDhbH9Cz0tuDiY8C3ctxq1tqvaCgkFb8cCA/edit?usp=sharing"",""มหาสารคาม!M499"")"),0)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IFERROR(__xludf.DUMMYFUNCTION("IMPORTRANGE(""https://docs.google.com/spreadsheets/d/1XL5vhW3sbDhbH9Cz0tuDiY8C3ctxq1tqvaCgkFb8cCA/edit?usp=sharing"",""มหาสารคาม!M500"")"),6200)</f>
        <v>6200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IFERROR(__xludf.DUMMYFUNCTION("IMPORTRANGE(""https://docs.google.com/spreadsheets/d/1XL5vhW3sbDhbH9Cz0tuDiY8C3ctxq1tqvaCgkFb8cCA/edit?usp=sharing"",""มหาสารคาม!J502"")"),0)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IFERROR(__xludf.DUMMYFUNCTION("IMPORTRANGE(""https://docs.google.com/spreadsheets/d/1XL5vhW3sbDhbH9Cz0tuDiY8C3ctxq1tqvaCgkFb8cCA/edit?usp=sharing"",""มหาสารคาม!J503"")"),1)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IFERROR(__xludf.DUMMYFUNCTION("IMPORTRANGE(""https://docs.google.com/spreadsheets/d/1XL5vhW3sbDhbH9Cz0tuDiY8C3ctxq1tqvaCgkFb8cCA/edit?usp=sharing"",""มหาสารคาม!J166"")"),0)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IFERROR(__xludf.DUMMYFUNCTION("IMPORTRANGE(""https://docs.google.com/spreadsheets/d/1XL5vhW3sbDhbH9Cz0tuDiY8C3ctxq1tqvaCgkFb8cCA/edit?usp=sharing"",""มหาสารคาม!J166"")"),0)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IFERROR(__xludf.DUMMYFUNCTION("IMPORTRANGE(""https://docs.google.com/spreadsheets/d/1XL5vhW3sbDhbH9Cz0tuDiY8C3ctxq1tqvaCgkFb8cCA/edit?usp=sharing"",""มหาสารคาม!I506"")"),100)</f>
        <v>100</v>
      </c>
      <c r="J611" s="170">
        <f ca="1">IFERROR(__xludf.DUMMYFUNCTION("IMPORTRANGE(""https://docs.google.com/spreadsheets/d/1XL5vhW3sbDhbH9Cz0tuDiY8C3ctxq1tqvaCgkFb8cCA/edit?usp=sharing"",""มหาสารคาม!J506"")"),0)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IFERROR(__xludf.DUMMYFUNCTION("IMPORTRANGE(""https://docs.google.com/spreadsheets/d/1XL5vhW3sbDhbH9Cz0tuDiY8C3ctxq1tqvaCgkFb8cCA/edit?usp=sharing"",""มหาสารคาม!I507"")"),0)</f>
        <v>0</v>
      </c>
      <c r="J612" s="207">
        <f ca="1">IFERROR(__xludf.DUMMYFUNCTION("IMPORTRANGE(""https://docs.google.com/spreadsheets/d/1XL5vhW3sbDhbH9Cz0tuDiY8C3ctxq1tqvaCgkFb8cCA/edit?usp=sharing"",""มหาสารคาม!J507"")"),77)</f>
        <v>77</v>
      </c>
      <c r="K612" s="171">
        <f t="shared" ca="1" si="127"/>
        <v>77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IFERROR(__xludf.DUMMYFUNCTION("IMPORTRANGE(""https://docs.google.com/spreadsheets/d/1XL5vhW3sbDhbH9Cz0tuDiY8C3ctxq1tqvaCgkFb8cCA/edit?usp=sharing"",""มหาสารคาม!I508"")"),0)</f>
        <v>0</v>
      </c>
      <c r="J613" s="207">
        <f ca="1">IFERROR(__xludf.DUMMYFUNCTION("IMPORTRANGE(""https://docs.google.com/spreadsheets/d/1XL5vhW3sbDhbH9Cz0tuDiY8C3ctxq1tqvaCgkFb8cCA/edit?usp=sharing"",""มหาสารคาม!J508"")"),77)</f>
        <v>77</v>
      </c>
      <c r="K613" s="171">
        <f t="shared" ca="1" si="127"/>
        <v>77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IFERROR(__xludf.DUMMYFUNCTION("IMPORTRANGE(""https://docs.google.com/spreadsheets/d/1XL5vhW3sbDhbH9Cz0tuDiY8C3ctxq1tqvaCgkFb8cCA/edit?usp=sharing"",""มหาสารคาม!I509"")"),0)</f>
        <v>0</v>
      </c>
      <c r="J614" s="207">
        <f ca="1">IFERROR(__xludf.DUMMYFUNCTION("IMPORTRANGE(""https://docs.google.com/spreadsheets/d/1XL5vhW3sbDhbH9Cz0tuDiY8C3ctxq1tqvaCgkFb8cCA/edit?usp=sharing"",""มหาสารคาม!J509"")"),0)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IFERROR(__xludf.DUMMYFUNCTION("IMPORTRANGE(""https://docs.google.com/spreadsheets/d/1XL5vhW3sbDhbH9Cz0tuDiY8C3ctxq1tqvaCgkFb8cCA/edit?usp=sharing"",""มหาสารคาม!I510"")"),0)</f>
        <v>0</v>
      </c>
      <c r="J615" s="207">
        <f ca="1">IFERROR(__xludf.DUMMYFUNCTION("IMPORTRANGE(""https://docs.google.com/spreadsheets/d/1XL5vhW3sbDhbH9Cz0tuDiY8C3ctxq1tqvaCgkFb8cCA/edit?usp=sharing"",""มหาสารคาม!J510"")"),0)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IFERROR(__xludf.DUMMYFUNCTION("IMPORTRANGE(""https://docs.google.com/spreadsheets/d/1XL5vhW3sbDhbH9Cz0tuDiY8C3ctxq1tqvaCgkFb8cCA/edit?usp=sharing"",""มหาสารคาม!I511"")"),0)</f>
        <v>0</v>
      </c>
      <c r="J616" s="207">
        <f ca="1">IFERROR(__xludf.DUMMYFUNCTION("IMPORTRANGE(""https://docs.google.com/spreadsheets/d/1XL5vhW3sbDhbH9Cz0tuDiY8C3ctxq1tqvaCgkFb8cCA/edit?usp=sharing"",""มหาสารคาม!J511"")"),0)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IFERROR(__xludf.DUMMYFUNCTION("IMPORTRANGE(""https://docs.google.com/spreadsheets/d/1XL5vhW3sbDhbH9Cz0tuDiY8C3ctxq1tqvaCgkFb8cCA/edit?usp=sharing"",""มหาสารคาม!I512"")"),0)</f>
        <v>0</v>
      </c>
      <c r="J617" s="197">
        <f ca="1">IFERROR(__xludf.DUMMYFUNCTION("IMPORTRANGE(""https://docs.google.com/spreadsheets/d/1XL5vhW3sbDhbH9Cz0tuDiY8C3ctxq1tqvaCgkFb8cCA/edit?usp=sharing"",""มหาสารคาม!J512"")"),0)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IFERROR(__xludf.DUMMYFUNCTION("IMPORTRANGE(""https://docs.google.com/spreadsheets/d/1XL5vhW3sbDhbH9Cz0tuDiY8C3ctxq1tqvaCgkFb8cCA/edit?usp=sharing"",""มหาสารคาม!I513"")"),0)</f>
        <v>0</v>
      </c>
      <c r="J618" s="198">
        <f ca="1">IFERROR(__xludf.DUMMYFUNCTION("IMPORTRANGE(""https://docs.google.com/spreadsheets/d/1XL5vhW3sbDhbH9Cz0tuDiY8C3ctxq1tqvaCgkFb8cCA/edit?usp=sharing"",""มหาสารคาม!J513"")"),0)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IFERROR(__xludf.DUMMYFUNCTION("IMPORTRANGE(""https://docs.google.com/spreadsheets/d/1XL5vhW3sbDhbH9Cz0tuDiY8C3ctxq1tqvaCgkFb8cCA/edit?usp=sharing"",""มหาสารคาม!I514"")"),0)</f>
        <v>0</v>
      </c>
      <c r="J619" s="198">
        <f ca="1">IFERROR(__xludf.DUMMYFUNCTION("IMPORTRANGE(""https://docs.google.com/spreadsheets/d/1XL5vhW3sbDhbH9Cz0tuDiY8C3ctxq1tqvaCgkFb8cCA/edit?usp=sharing"",""มหาสารคาม!J514"")"),0)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IFERROR(__xludf.DUMMYFUNCTION("IMPORTRANGE(""https://docs.google.com/spreadsheets/d/1XL5vhW3sbDhbH9Cz0tuDiY8C3ctxq1tqvaCgkFb8cCA/edit?usp=sharing"",""มหาสารคาม!I515"")"),0)</f>
        <v>0</v>
      </c>
      <c r="J620" s="212">
        <f ca="1">IFERROR(__xludf.DUMMYFUNCTION("IMPORTRANGE(""https://docs.google.com/spreadsheets/d/1XL5vhW3sbDhbH9Cz0tuDiY8C3ctxq1tqvaCgkFb8cCA/edit?usp=sharing"",""มหาสารคาม!J515"")"),0)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IFERROR(__xludf.DUMMYFUNCTION("IMPORTRANGE(""https://docs.google.com/spreadsheets/d/1XL5vhW3sbDhbH9Cz0tuDiY8C3ctxq1tqvaCgkFb8cCA/edit?usp=sharing"",""มหาสารคาม!I516"")"),0)</f>
        <v>0</v>
      </c>
      <c r="J621" s="212">
        <f ca="1">IFERROR(__xludf.DUMMYFUNCTION("IMPORTRANGE(""https://docs.google.com/spreadsheets/d/1XL5vhW3sbDhbH9Cz0tuDiY8C3ctxq1tqvaCgkFb8cCA/edit?usp=sharing"",""มหาสารคาม!J516"")"),0)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IFERROR(__xludf.DUMMYFUNCTION("IMPORTRANGE(""https://docs.google.com/spreadsheets/d/1XL5vhW3sbDhbH9Cz0tuDiY8C3ctxq1tqvaCgkFb8cCA/edit?usp=sharing"",""มหาสารคาม!I517"")"),0)</f>
        <v>0</v>
      </c>
      <c r="J622" s="198">
        <f ca="1">IFERROR(__xludf.DUMMYFUNCTION("IMPORTRANGE(""https://docs.google.com/spreadsheets/d/1XL5vhW3sbDhbH9Cz0tuDiY8C3ctxq1tqvaCgkFb8cCA/edit?usp=sharing"",""มหาสารคาม!J517"")"),0)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IFERROR(__xludf.DUMMYFUNCTION("IMPORTRANGE(""https://docs.google.com/spreadsheets/d/1XL5vhW3sbDhbH9Cz0tuDiY8C3ctxq1tqvaCgkFb8cCA/edit?usp=sharing"",""มหาสารคาม!I518"")"),0)</f>
        <v>0</v>
      </c>
      <c r="J623" s="198">
        <f ca="1">IFERROR(__xludf.DUMMYFUNCTION("IMPORTRANGE(""https://docs.google.com/spreadsheets/d/1XL5vhW3sbDhbH9Cz0tuDiY8C3ctxq1tqvaCgkFb8cCA/edit?usp=sharing"",""มหาสารคาม!J518"")"),0)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IFERROR(__xludf.DUMMYFUNCTION("IMPORTRANGE(""https://docs.google.com/spreadsheets/d/1XL5vhW3sbDhbH9Cz0tuDiY8C3ctxq1tqvaCgkFb8cCA/edit?usp=sharing"",""มหาสารคาม!I519"")"),0)</f>
        <v>0</v>
      </c>
      <c r="J624" s="197">
        <f ca="1">IFERROR(__xludf.DUMMYFUNCTION("IMPORTRANGE(""https://docs.google.com/spreadsheets/d/1XL5vhW3sbDhbH9Cz0tuDiY8C3ctxq1tqvaCgkFb8cCA/edit?usp=sharing"",""มหาสารคาม!J519"")"),0)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IFERROR(__xludf.DUMMYFUNCTION("IMPORTRANGE(""https://docs.google.com/spreadsheets/d/1XL5vhW3sbDhbH9Cz0tuDiY8C3ctxq1tqvaCgkFb8cCA/edit?usp=sharing"",""มหาสารคาม!I520"")"),0)</f>
        <v>0</v>
      </c>
      <c r="J625" s="198">
        <f ca="1">IFERROR(__xludf.DUMMYFUNCTION("IMPORTRANGE(""https://docs.google.com/spreadsheets/d/1XL5vhW3sbDhbH9Cz0tuDiY8C3ctxq1tqvaCgkFb8cCA/edit?usp=sharing"",""มหาสารคาม!J520"")"),0)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IFERROR(__xludf.DUMMYFUNCTION("IMPORTRANGE(""https://docs.google.com/spreadsheets/d/1XL5vhW3sbDhbH9Cz0tuDiY8C3ctxq1tqvaCgkFb8cCA/edit?usp=sharing"",""มหาสารคาม!I521"")"),0)</f>
        <v>0</v>
      </c>
      <c r="J626" s="198">
        <f ca="1">IFERROR(__xludf.DUMMYFUNCTION("IMPORTRANGE(""https://docs.google.com/spreadsheets/d/1XL5vhW3sbDhbH9Cz0tuDiY8C3ctxq1tqvaCgkFb8cCA/edit?usp=sharing"",""มหาสารคาม!J521"")"),0)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9">
        <f ca="1">IFERROR(__xludf.DUMMYFUNCTION("IMPORTRANGE(""https://docs.google.com/spreadsheets/d/1XL5vhW3sbDhbH9Cz0tuDiY8C3ctxq1tqvaCgkFb8cCA/edit?usp=sharing"",""มหาสารคาม!J523"")"),3954418.63)</f>
        <v>3954418.63</v>
      </c>
      <c r="K628" s="350">
        <f t="shared" ref="K628:K635" ca="1" si="129">IF(I628&gt;0,J628*100/I628,0)</f>
        <v>26.565959229088488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IFERROR(__xludf.DUMMYFUNCTION("IMPORTRANGE(""https://docs.google.com/spreadsheets/d/1XL5vhW3sbDhbH9Cz0tuDiY8C3ctxq1tqvaCgkFb8cCA/edit?usp=sharing"",""มหาสารคาม!I524"")"),1487)</f>
        <v>1487</v>
      </c>
      <c r="J629" s="349">
        <f ca="1">IFERROR(__xludf.DUMMYFUNCTION("IMPORTRANGE(""https://docs.google.com/spreadsheets/d/1XL5vhW3sbDhbH9Cz0tuDiY8C3ctxq1tqvaCgkFb8cCA/edit?usp=sharing"",""มหาสารคาม!J524"")"),376)</f>
        <v>376</v>
      </c>
      <c r="K629" s="350">
        <f t="shared" ca="1" si="129"/>
        <v>25.285810356422328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9">
        <f ca="1">IFERROR(__xludf.DUMMYFUNCTION("IMPORTRANGE(""https://docs.google.com/spreadsheets/d/1XL5vhW3sbDhbH9Cz0tuDiY8C3ctxq1tqvaCgkFb8cCA/edit?usp=sharing"",""มหาสารคาม!J525"")"),925467.32)</f>
        <v>925467.32</v>
      </c>
      <c r="K630" s="350">
        <f t="shared" ca="1" si="129"/>
        <v>13.939404727449679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IFERROR(__xludf.DUMMYFUNCTION("IMPORTRANGE(""https://docs.google.com/spreadsheets/d/1XL5vhW3sbDhbH9Cz0tuDiY8C3ctxq1tqvaCgkFb8cCA/edit?usp=sharing"",""มหาสารคาม!I526"")"),300)</f>
        <v>300</v>
      </c>
      <c r="J631" s="349">
        <f ca="1">IFERROR(__xludf.DUMMYFUNCTION("IMPORTRANGE(""https://docs.google.com/spreadsheets/d/1XL5vhW3sbDhbH9Cz0tuDiY8C3ctxq1tqvaCgkFb8cCA/edit?usp=sharing"",""มหาสารคาม!J526"")"),95)</f>
        <v>95</v>
      </c>
      <c r="K631" s="350">
        <f t="shared" ca="1" si="129"/>
        <v>31.666666666666668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IFERROR(__xludf.DUMMYFUNCTION("IMPORTRANGE(""https://docs.google.com/spreadsheets/d/1XL5vhW3sbDhbH9Cz0tuDiY8C3ctxq1tqvaCgkFb8cCA/edit?usp=sharing"",""มหาสารคาม!I527"")"),0)</f>
        <v>0</v>
      </c>
      <c r="J632" s="349">
        <f ca="1">IFERROR(__xludf.DUMMYFUNCTION("IMPORTRANGE(""https://docs.google.com/spreadsheets/d/1XL5vhW3sbDhbH9Cz0tuDiY8C3ctxq1tqvaCgkFb8cCA/edit?usp=sharing"",""มหาสารคาม!J527"")"),0)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IFERROR(__xludf.DUMMYFUNCTION("IMPORTRANGE(""https://docs.google.com/spreadsheets/d/1XL5vhW3sbDhbH9Cz0tuDiY8C3ctxq1tqvaCgkFb8cCA/edit?usp=sharing"",""มหาสารคาม!I528"")"),0)</f>
        <v>0</v>
      </c>
      <c r="J633" s="349">
        <f ca="1">IFERROR(__xludf.DUMMYFUNCTION("IMPORTRANGE(""https://docs.google.com/spreadsheets/d/1XL5vhW3sbDhbH9Cz0tuDiY8C3ctxq1tqvaCgkFb8cCA/edit?usp=sharing"",""มหาสารคาม!J528"")"),0)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9">
        <f ca="1">IFERROR(__xludf.DUMMYFUNCTION("IMPORTRANGE(""https://docs.google.com/spreadsheets/d/1XL5vhW3sbDhbH9Cz0tuDiY8C3ctxq1tqvaCgkFb8cCA/edit?usp=sharing"",""มหาสารคาม!J529"")"),0)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IFERROR(__xludf.DUMMYFUNCTION("IMPORTRANGE(""https://docs.google.com/spreadsheets/d/1XL5vhW3sbDhbH9Cz0tuDiY8C3ctxq1tqvaCgkFb8cCA/edit?usp=sharing"",""มหาสารคาม!I530"")"),400)</f>
        <v>400</v>
      </c>
      <c r="J635" s="519">
        <f ca="1">IFERROR(__xludf.DUMMYFUNCTION("IMPORTRANGE(""https://docs.google.com/spreadsheets/d/1XL5vhW3sbDhbH9Cz0tuDiY8C3ctxq1tqvaCgkFb8cCA/edit?usp=sharing"",""มหาสารคาม!J530"")"),0)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เลย!Print_Titles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2022-02-23T03:44:10Z</cp:lastPrinted>
  <dcterms:modified xsi:type="dcterms:W3CDTF">2022-02-23T03:58:31Z</dcterms:modified>
</cp:coreProperties>
</file>